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4.25\vol_cifs\DATICESANO\DatiAcquedotto\ACQUEDOTTO RETI\0 - RESPONSABILE\ATTI GARA (bozze)\CCT\2023\"/>
    </mc:Choice>
  </mc:AlternateContent>
  <xr:revisionPtr revIDLastSave="0" documentId="13_ncr:1_{7BE970D5-3467-4232-83E5-65730755A27F}" xr6:coauthVersionLast="47" xr6:coauthVersionMax="47" xr10:uidLastSave="{00000000-0000-0000-0000-000000000000}"/>
  <bookViews>
    <workbookView xWindow="-120" yWindow="-16320" windowWidth="29040" windowHeight="16440" activeTab="2" xr2:uid="{00000000-000D-0000-FFFF-FFFF00000000}"/>
    <workbookView xWindow="-120" yWindow="-16320" windowWidth="29040" windowHeight="16440" tabRatio="905" activeTab="6" xr2:uid="{2B237AAC-EB4E-4524-8CCC-0B2EF3EF466F}"/>
  </bookViews>
  <sheets>
    <sheet name="ALL. A - TABELLA 3 655-15 RQSII" sheetId="1" r:id="rId1"/>
    <sheet name="ALL. B DOMANDE ACQUEDOTTO" sheetId="2" r:id="rId2"/>
    <sheet name="ALL.B DOMANDE FOGNATURA" sheetId="20" r:id="rId3"/>
    <sheet name="ALL. C STATI DEL CASE" sheetId="4" r:id="rId4"/>
    <sheet name="ALL. D EL. TECNICI - OPERAI" sheetId="5" r:id="rId5"/>
    <sheet name="ALL.E COPERTINA" sheetId="6" r:id="rId6"/>
    <sheet name="ALL.E TAB 3 MENSILE" sheetId="7" r:id="rId7"/>
    <sheet name="ALL. E ANALISI GENERALE ANNO" sheetId="8" r:id="rId8"/>
    <sheet name="ALL. E PROSPETTO MENSILE" sheetId="9" r:id="rId9"/>
    <sheet name="ALL E. PROSPETTO GIORNALIERO" sheetId="10" r:id="rId10"/>
    <sheet name="ALL. E DELIBERA 655 MESE" sheetId="11" r:id="rId11"/>
    <sheet name="ALL E. DELIBERA 655 ANNO" sheetId="12" r:id="rId12"/>
    <sheet name="ALL. E DETTAGLIO SEGNALAZIONI" sheetId="13" r:id="rId13"/>
    <sheet name="ALL.E TICKET PER COMUNE" sheetId="14" r:id="rId14"/>
    <sheet name="ALL. E FASCIA ORARIA" sheetId="15" r:id="rId15"/>
  </sheets>
  <externalReferences>
    <externalReference r:id="rId16"/>
  </externalReferences>
  <definedNames>
    <definedName name="_xlnm._FilterDatabase" localSheetId="1" hidden="1">'ALL. B DOMANDE ACQUEDOTTO'!$A$1:$R$61</definedName>
    <definedName name="_xlnm._FilterDatabase" localSheetId="2" hidden="1">'ALL.B DOMANDE FOGNATURA'!$A$1:$N$34</definedName>
    <definedName name="_xlnm.Print_Area" localSheetId="11">'ALL E. DELIBERA 655 ANNO'!$B$1:$H$19</definedName>
    <definedName name="_xlnm.Print_Area" localSheetId="0">'ALL. A - TABELLA 3 655-15 RQSII'!$A$1:$P$7</definedName>
    <definedName name="_xlnm.Print_Area" localSheetId="10">'ALL. E DELIBERA 655 MESE'!$B$1:$E$39</definedName>
    <definedName name="_xlnm.Print_Area" localSheetId="12">'ALL. E DETTAGLIO SEGNALAZIONI'!$B$1:$D$39</definedName>
    <definedName name="_xlnm.Print_Area" localSheetId="14">'ALL. E FASCIA ORARIA'!$A$1:$J$53</definedName>
    <definedName name="_xlnm.Print_Area" localSheetId="2">'ALL.B DOMANDE FOGNATURA'!$A$1:$N$34</definedName>
    <definedName name="_xlnm.Print_Area" localSheetId="5">'ALL.E COPERTINA'!$A$1:$N$38</definedName>
    <definedName name="_xlnm.Print_Area" localSheetId="13">'ALL.E TICKET PER COMUNE'!$B$1:$D$407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5" l="1"/>
  <c r="G31" i="15"/>
  <c r="F31" i="15"/>
  <c r="E31" i="15"/>
  <c r="D31" i="15"/>
  <c r="C31" i="15"/>
  <c r="B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A3" i="15"/>
  <c r="D5" i="14"/>
  <c r="A3" i="14"/>
  <c r="C32" i="13"/>
  <c r="D39" i="13" s="1"/>
  <c r="D23" i="13"/>
  <c r="C22" i="13"/>
  <c r="D30" i="13" s="1"/>
  <c r="C6" i="13"/>
  <c r="D15" i="13" s="1"/>
  <c r="A3" i="13"/>
  <c r="F19" i="12"/>
  <c r="G19" i="12" s="1"/>
  <c r="C19" i="12"/>
  <c r="G18" i="12"/>
  <c r="E18" i="12"/>
  <c r="D18" i="12"/>
  <c r="D19" i="12" s="1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E39" i="11"/>
  <c r="D39" i="11"/>
  <c r="C39" i="11"/>
  <c r="B39" i="11"/>
  <c r="E38" i="11"/>
  <c r="D38" i="11"/>
  <c r="C38" i="11"/>
  <c r="B38" i="11"/>
  <c r="E37" i="11"/>
  <c r="D37" i="11"/>
  <c r="C37" i="11"/>
  <c r="B37" i="11"/>
  <c r="E36" i="11"/>
  <c r="D36" i="11"/>
  <c r="C36" i="11"/>
  <c r="B36" i="11"/>
  <c r="E35" i="11"/>
  <c r="D35" i="11"/>
  <c r="C35" i="11"/>
  <c r="B35" i="11"/>
  <c r="E34" i="11"/>
  <c r="D34" i="11"/>
  <c r="C34" i="11"/>
  <c r="B34" i="11"/>
  <c r="E33" i="11"/>
  <c r="D33" i="11"/>
  <c r="C33" i="11"/>
  <c r="B33" i="11"/>
  <c r="E32" i="11"/>
  <c r="D32" i="11"/>
  <c r="C32" i="11"/>
  <c r="B32" i="11"/>
  <c r="E31" i="11"/>
  <c r="D31" i="11"/>
  <c r="C31" i="11"/>
  <c r="B31" i="11"/>
  <c r="E30" i="11"/>
  <c r="D30" i="11"/>
  <c r="C30" i="11"/>
  <c r="B30" i="11"/>
  <c r="E29" i="11"/>
  <c r="D29" i="11"/>
  <c r="C29" i="11"/>
  <c r="B29" i="11"/>
  <c r="E28" i="11"/>
  <c r="D28" i="11"/>
  <c r="C28" i="11"/>
  <c r="B28" i="11"/>
  <c r="E27" i="11"/>
  <c r="D27" i="11"/>
  <c r="C27" i="11"/>
  <c r="B27" i="11"/>
  <c r="E26" i="11"/>
  <c r="D26" i="11"/>
  <c r="C26" i="11"/>
  <c r="B26" i="11"/>
  <c r="E25" i="11"/>
  <c r="D25" i="11"/>
  <c r="C25" i="11"/>
  <c r="B25" i="11"/>
  <c r="E24" i="11"/>
  <c r="D24" i="11"/>
  <c r="C24" i="11"/>
  <c r="B24" i="11"/>
  <c r="E23" i="11"/>
  <c r="D23" i="11"/>
  <c r="C23" i="11"/>
  <c r="B23" i="11"/>
  <c r="E22" i="11"/>
  <c r="D22" i="11"/>
  <c r="C22" i="11"/>
  <c r="B22" i="11"/>
  <c r="E21" i="11"/>
  <c r="D21" i="11"/>
  <c r="C21" i="11"/>
  <c r="B21" i="11"/>
  <c r="E20" i="11"/>
  <c r="D20" i="11"/>
  <c r="C20" i="11"/>
  <c r="B20" i="11"/>
  <c r="E19" i="11"/>
  <c r="D19" i="11"/>
  <c r="C19" i="11"/>
  <c r="B19" i="11"/>
  <c r="E18" i="11"/>
  <c r="D18" i="11"/>
  <c r="C18" i="11"/>
  <c r="B18" i="11"/>
  <c r="E17" i="11"/>
  <c r="D17" i="11"/>
  <c r="C17" i="11"/>
  <c r="B17" i="11"/>
  <c r="E16" i="11"/>
  <c r="D16" i="11"/>
  <c r="C16" i="11"/>
  <c r="B16" i="11"/>
  <c r="E15" i="11"/>
  <c r="D15" i="11"/>
  <c r="C15" i="11"/>
  <c r="B15" i="11"/>
  <c r="E14" i="11"/>
  <c r="D14" i="11"/>
  <c r="C14" i="11"/>
  <c r="B14" i="11"/>
  <c r="E13" i="11"/>
  <c r="D13" i="11"/>
  <c r="C13" i="11"/>
  <c r="B13" i="11"/>
  <c r="E12" i="11"/>
  <c r="D12" i="11"/>
  <c r="C12" i="11"/>
  <c r="B12" i="11"/>
  <c r="E11" i="11"/>
  <c r="D11" i="11"/>
  <c r="C11" i="11"/>
  <c r="B11" i="11"/>
  <c r="E10" i="11"/>
  <c r="D10" i="11"/>
  <c r="C10" i="11"/>
  <c r="B10" i="11"/>
  <c r="E9" i="11"/>
  <c r="D9" i="11"/>
  <c r="C9" i="11"/>
  <c r="B9" i="11"/>
  <c r="E8" i="11"/>
  <c r="E7" i="11" s="1"/>
  <c r="D8" i="11"/>
  <c r="D7" i="11" s="1"/>
  <c r="C8" i="11"/>
  <c r="C5" i="11"/>
  <c r="A3" i="11"/>
  <c r="N37" i="10"/>
  <c r="J37" i="10"/>
  <c r="H37" i="10"/>
  <c r="D37" i="10"/>
  <c r="L37" i="10" s="1"/>
  <c r="N36" i="10"/>
  <c r="J36" i="10"/>
  <c r="H36" i="10"/>
  <c r="D36" i="10"/>
  <c r="L36" i="10" s="1"/>
  <c r="N35" i="10"/>
  <c r="J35" i="10"/>
  <c r="H35" i="10"/>
  <c r="D35" i="10"/>
  <c r="F35" i="10" s="1"/>
  <c r="C35" i="10"/>
  <c r="N34" i="10"/>
  <c r="J34" i="10"/>
  <c r="H34" i="10"/>
  <c r="D34" i="10"/>
  <c r="F34" i="10" s="1"/>
  <c r="C34" i="10"/>
  <c r="N33" i="10"/>
  <c r="J33" i="10"/>
  <c r="H33" i="10"/>
  <c r="D33" i="10"/>
  <c r="F33" i="10" s="1"/>
  <c r="N32" i="10"/>
  <c r="L32" i="10"/>
  <c r="J32" i="10"/>
  <c r="H32" i="10"/>
  <c r="D32" i="10"/>
  <c r="F32" i="10" s="1"/>
  <c r="N31" i="10"/>
  <c r="J31" i="10"/>
  <c r="H31" i="10"/>
  <c r="D31" i="10"/>
  <c r="F31" i="10" s="1"/>
  <c r="N30" i="10"/>
  <c r="J30" i="10"/>
  <c r="H30" i="10"/>
  <c r="D30" i="10"/>
  <c r="L30" i="10" s="1"/>
  <c r="C30" i="10"/>
  <c r="N29" i="10"/>
  <c r="J29" i="10"/>
  <c r="H29" i="10"/>
  <c r="D29" i="10"/>
  <c r="L29" i="10" s="1"/>
  <c r="N28" i="10"/>
  <c r="J28" i="10"/>
  <c r="H28" i="10"/>
  <c r="D28" i="10"/>
  <c r="L28" i="10" s="1"/>
  <c r="N27" i="10"/>
  <c r="J27" i="10"/>
  <c r="H27" i="10"/>
  <c r="D27" i="10"/>
  <c r="F27" i="10" s="1"/>
  <c r="N26" i="10"/>
  <c r="J26" i="10"/>
  <c r="H26" i="10"/>
  <c r="D26" i="10"/>
  <c r="F26" i="10" s="1"/>
  <c r="N25" i="10"/>
  <c r="J25" i="10"/>
  <c r="H25" i="10"/>
  <c r="D25" i="10"/>
  <c r="F25" i="10" s="1"/>
  <c r="N24" i="10"/>
  <c r="L24" i="10"/>
  <c r="J24" i="10"/>
  <c r="H24" i="10"/>
  <c r="D24" i="10"/>
  <c r="F24" i="10" s="1"/>
  <c r="C24" i="10"/>
  <c r="N23" i="10"/>
  <c r="J23" i="10"/>
  <c r="H23" i="10"/>
  <c r="D23" i="10"/>
  <c r="F23" i="10" s="1"/>
  <c r="N22" i="10"/>
  <c r="L22" i="10"/>
  <c r="J22" i="10"/>
  <c r="H22" i="10"/>
  <c r="F22" i="10"/>
  <c r="D22" i="10"/>
  <c r="C22" i="10"/>
  <c r="N21" i="10"/>
  <c r="J21" i="10"/>
  <c r="H21" i="10"/>
  <c r="D21" i="10"/>
  <c r="L21" i="10" s="1"/>
  <c r="N20" i="10"/>
  <c r="J20" i="10"/>
  <c r="H20" i="10"/>
  <c r="D20" i="10"/>
  <c r="L20" i="10" s="1"/>
  <c r="N19" i="10"/>
  <c r="J19" i="10"/>
  <c r="H19" i="10"/>
  <c r="D19" i="10"/>
  <c r="F19" i="10" s="1"/>
  <c r="N18" i="10"/>
  <c r="J18" i="10"/>
  <c r="H18" i="10"/>
  <c r="D18" i="10"/>
  <c r="F18" i="10" s="1"/>
  <c r="N17" i="10"/>
  <c r="L17" i="10"/>
  <c r="J17" i="10"/>
  <c r="H17" i="10"/>
  <c r="D17" i="10"/>
  <c r="F17" i="10" s="1"/>
  <c r="C17" i="10"/>
  <c r="N16" i="10"/>
  <c r="J16" i="10"/>
  <c r="H16" i="10"/>
  <c r="D16" i="10"/>
  <c r="C16" i="10" s="1"/>
  <c r="N15" i="10"/>
  <c r="L15" i="10"/>
  <c r="J15" i="10"/>
  <c r="H15" i="10"/>
  <c r="D15" i="10"/>
  <c r="F15" i="10" s="1"/>
  <c r="C15" i="10"/>
  <c r="N14" i="10"/>
  <c r="J14" i="10"/>
  <c r="H14" i="10"/>
  <c r="F14" i="10"/>
  <c r="D14" i="10"/>
  <c r="L14" i="10" s="1"/>
  <c r="N13" i="10"/>
  <c r="J13" i="10"/>
  <c r="H13" i="10"/>
  <c r="D13" i="10"/>
  <c r="L13" i="10" s="1"/>
  <c r="N12" i="10"/>
  <c r="J12" i="10"/>
  <c r="H12" i="10"/>
  <c r="D12" i="10"/>
  <c r="L12" i="10" s="1"/>
  <c r="C12" i="10"/>
  <c r="N11" i="10"/>
  <c r="J11" i="10"/>
  <c r="H11" i="10"/>
  <c r="D11" i="10"/>
  <c r="F11" i="10" s="1"/>
  <c r="N10" i="10"/>
  <c r="J10" i="10"/>
  <c r="H10" i="10"/>
  <c r="D10" i="10"/>
  <c r="F10" i="10" s="1"/>
  <c r="C10" i="10"/>
  <c r="N9" i="10"/>
  <c r="L9" i="10"/>
  <c r="J9" i="10"/>
  <c r="H9" i="10"/>
  <c r="F9" i="10"/>
  <c r="D9" i="10"/>
  <c r="C9" i="10"/>
  <c r="N8" i="10"/>
  <c r="J8" i="10"/>
  <c r="H8" i="10"/>
  <c r="D8" i="10"/>
  <c r="C8" i="10" s="1"/>
  <c r="N7" i="10"/>
  <c r="J7" i="10"/>
  <c r="H7" i="10"/>
  <c r="D7" i="10"/>
  <c r="F7" i="10" s="1"/>
  <c r="C7" i="10"/>
  <c r="K6" i="10"/>
  <c r="I6" i="10"/>
  <c r="J6" i="10" s="1"/>
  <c r="G6" i="10"/>
  <c r="E6" i="10"/>
  <c r="B6" i="10"/>
  <c r="A3" i="10"/>
  <c r="B21" i="9"/>
  <c r="B17" i="9"/>
  <c r="B16" i="9"/>
  <c r="B15" i="9"/>
  <c r="B14" i="9" s="1"/>
  <c r="B13" i="9"/>
  <c r="A13" i="9"/>
  <c r="B12" i="9"/>
  <c r="A12" i="9"/>
  <c r="B11" i="9"/>
  <c r="A11" i="9"/>
  <c r="B7" i="9"/>
  <c r="A7" i="9"/>
  <c r="A6" i="9"/>
  <c r="R28" i="8"/>
  <c r="P28" i="8"/>
  <c r="N28" i="8"/>
  <c r="L28" i="8"/>
  <c r="R27" i="8"/>
  <c r="P27" i="8"/>
  <c r="N27" i="8"/>
  <c r="L27" i="8"/>
  <c r="H27" i="8"/>
  <c r="R26" i="8"/>
  <c r="P26" i="8"/>
  <c r="N26" i="8"/>
  <c r="L26" i="8"/>
  <c r="H26" i="8"/>
  <c r="R25" i="8"/>
  <c r="P25" i="8"/>
  <c r="N25" i="8"/>
  <c r="L25" i="8"/>
  <c r="B23" i="8"/>
  <c r="B22" i="8"/>
  <c r="B21" i="8"/>
  <c r="B20" i="8"/>
  <c r="B19" i="8"/>
  <c r="K18" i="8"/>
  <c r="I18" i="8"/>
  <c r="C18" i="8"/>
  <c r="D18" i="8" s="1"/>
  <c r="B18" i="8"/>
  <c r="K17" i="8"/>
  <c r="I17" i="8"/>
  <c r="D17" i="8"/>
  <c r="C17" i="8"/>
  <c r="B17" i="8"/>
  <c r="K16" i="8"/>
  <c r="I16" i="8"/>
  <c r="D16" i="8"/>
  <c r="C16" i="8"/>
  <c r="B16" i="8"/>
  <c r="C15" i="8"/>
  <c r="D15" i="8" s="1"/>
  <c r="B15" i="8"/>
  <c r="O14" i="8"/>
  <c r="K14" i="8"/>
  <c r="I14" i="8"/>
  <c r="C14" i="8"/>
  <c r="D14" i="8" s="1"/>
  <c r="B14" i="8"/>
  <c r="O13" i="8"/>
  <c r="I13" i="8"/>
  <c r="C13" i="8"/>
  <c r="D13" i="8" s="1"/>
  <c r="B13" i="8"/>
  <c r="O12" i="8"/>
  <c r="C12" i="8"/>
  <c r="D12" i="8" s="1"/>
  <c r="B12" i="8"/>
  <c r="O11" i="8"/>
  <c r="J11" i="8"/>
  <c r="J25" i="8" s="1"/>
  <c r="H11" i="8"/>
  <c r="I11" i="8" s="1"/>
  <c r="F11" i="8"/>
  <c r="G13" i="8" s="1"/>
  <c r="B11" i="8"/>
  <c r="B10" i="8"/>
  <c r="J9" i="8"/>
  <c r="H9" i="8"/>
  <c r="H8" i="8" s="1"/>
  <c r="B9" i="8"/>
  <c r="B8" i="8"/>
  <c r="C7" i="8"/>
  <c r="D7" i="8" s="1"/>
  <c r="B7" i="8"/>
  <c r="J20" i="15" l="1"/>
  <c r="B32" i="15"/>
  <c r="L7" i="10"/>
  <c r="C14" i="10"/>
  <c r="L16" i="10"/>
  <c r="C18" i="10"/>
  <c r="C27" i="10"/>
  <c r="F30" i="10"/>
  <c r="J8" i="15"/>
  <c r="J21" i="15"/>
  <c r="D32" i="15"/>
  <c r="C20" i="10"/>
  <c r="C23" i="10"/>
  <c r="L25" i="10"/>
  <c r="L31" i="10"/>
  <c r="C33" i="10"/>
  <c r="C36" i="10"/>
  <c r="J9" i="15"/>
  <c r="E32" i="15"/>
  <c r="E19" i="12"/>
  <c r="F32" i="15"/>
  <c r="C15" i="9"/>
  <c r="C16" i="9"/>
  <c r="C26" i="10"/>
  <c r="C32" i="10"/>
  <c r="G32" i="15"/>
  <c r="C17" i="9"/>
  <c r="J24" i="15"/>
  <c r="H32" i="15"/>
  <c r="B10" i="9"/>
  <c r="C12" i="9" s="1"/>
  <c r="I12" i="8"/>
  <c r="H25" i="8"/>
  <c r="L8" i="10"/>
  <c r="L23" i="10"/>
  <c r="C25" i="10"/>
  <c r="C28" i="10"/>
  <c r="C31" i="10"/>
  <c r="L33" i="10"/>
  <c r="J12" i="15"/>
  <c r="J25" i="15"/>
  <c r="I31" i="15"/>
  <c r="J27" i="15" s="1"/>
  <c r="J11" i="15"/>
  <c r="J15" i="15"/>
  <c r="J19" i="15"/>
  <c r="J7" i="15"/>
  <c r="D8" i="13"/>
  <c r="D9" i="13"/>
  <c r="D10" i="13"/>
  <c r="D14" i="13"/>
  <c r="D16" i="13"/>
  <c r="D17" i="13"/>
  <c r="D18" i="13"/>
  <c r="D24" i="13"/>
  <c r="D33" i="13"/>
  <c r="D34" i="13"/>
  <c r="D11" i="13"/>
  <c r="D19" i="13"/>
  <c r="D26" i="13"/>
  <c r="D35" i="13"/>
  <c r="D25" i="13"/>
  <c r="C5" i="13"/>
  <c r="D6" i="13" s="1"/>
  <c r="D12" i="13"/>
  <c r="D20" i="13"/>
  <c r="D27" i="13"/>
  <c r="D36" i="13"/>
  <c r="D13" i="13"/>
  <c r="D21" i="13"/>
  <c r="D28" i="13"/>
  <c r="D37" i="13"/>
  <c r="D29" i="13"/>
  <c r="D38" i="13"/>
  <c r="D7" i="13"/>
  <c r="F8" i="10"/>
  <c r="L11" i="10"/>
  <c r="F16" i="10"/>
  <c r="L19" i="10"/>
  <c r="L27" i="10"/>
  <c r="L35" i="10"/>
  <c r="H6" i="10"/>
  <c r="L10" i="10"/>
  <c r="C13" i="10"/>
  <c r="L18" i="10"/>
  <c r="C21" i="10"/>
  <c r="L26" i="10"/>
  <c r="C29" i="10"/>
  <c r="L34" i="10"/>
  <c r="C37" i="10"/>
  <c r="C11" i="10"/>
  <c r="F13" i="10"/>
  <c r="C19" i="10"/>
  <c r="F21" i="10"/>
  <c r="F29" i="10"/>
  <c r="F37" i="10"/>
  <c r="F12" i="10"/>
  <c r="F20" i="10"/>
  <c r="F28" i="10"/>
  <c r="F36" i="10"/>
  <c r="D6" i="10"/>
  <c r="L6" i="10" s="1"/>
  <c r="M6" i="10"/>
  <c r="B9" i="9"/>
  <c r="E16" i="8"/>
  <c r="E17" i="8"/>
  <c r="E12" i="8"/>
  <c r="E18" i="8"/>
  <c r="C11" i="8"/>
  <c r="D11" i="8" s="1"/>
  <c r="K11" i="8"/>
  <c r="K12" i="8"/>
  <c r="K13" i="8"/>
  <c r="F25" i="8"/>
  <c r="C25" i="8" s="1"/>
  <c r="C20" i="8" s="1"/>
  <c r="F26" i="8"/>
  <c r="C26" i="8" s="1"/>
  <c r="C21" i="8" s="1"/>
  <c r="F27" i="8"/>
  <c r="J8" i="8"/>
  <c r="J28" i="8" s="1"/>
  <c r="J26" i="8"/>
  <c r="J27" i="8"/>
  <c r="C27" i="8" s="1"/>
  <c r="C22" i="8" s="1"/>
  <c r="H28" i="8"/>
  <c r="F10" i="8"/>
  <c r="G11" i="8" s="1"/>
  <c r="G12" i="8"/>
  <c r="C11" i="9" l="1"/>
  <c r="J13" i="15"/>
  <c r="J28" i="15"/>
  <c r="J23" i="15"/>
  <c r="C32" i="15"/>
  <c r="J30" i="15"/>
  <c r="J18" i="15"/>
  <c r="J22" i="15"/>
  <c r="J14" i="15"/>
  <c r="J29" i="15"/>
  <c r="J16" i="15"/>
  <c r="J26" i="15"/>
  <c r="C6" i="10"/>
  <c r="J17" i="15"/>
  <c r="J10" i="15"/>
  <c r="D22" i="13"/>
  <c r="F6" i="10"/>
  <c r="C13" i="9"/>
  <c r="B8" i="9"/>
  <c r="C10" i="9"/>
  <c r="G14" i="8"/>
  <c r="C10" i="8"/>
  <c r="D10" i="8" s="1"/>
  <c r="E14" i="8" s="1"/>
  <c r="F9" i="8"/>
  <c r="E13" i="8"/>
  <c r="B6" i="9" l="1"/>
  <c r="C7" i="9" s="1"/>
  <c r="F8" i="8"/>
  <c r="C9" i="8"/>
  <c r="D9" i="8" s="1"/>
  <c r="E9" i="8" s="1"/>
  <c r="E11" i="8"/>
  <c r="C8" i="9" l="1"/>
  <c r="F28" i="8"/>
  <c r="C28" i="8" s="1"/>
  <c r="C23" i="8" s="1"/>
  <c r="C8" i="8"/>
  <c r="D8" i="8" s="1"/>
  <c r="E8" i="8" s="1"/>
</calcChain>
</file>

<file path=xl/sharedStrings.xml><?xml version="1.0" encoding="utf-8"?>
<sst xmlns="http://schemas.openxmlformats.org/spreadsheetml/2006/main" count="1776" uniqueCount="546">
  <si>
    <r>
      <rPr>
        <b/>
        <sz val="12"/>
        <rFont val="Times New Roman"/>
        <family val="1"/>
      </rPr>
      <t>Tabella 3 - Campi dell’elenco per pronto intervento</t>
    </r>
  </si>
  <si>
    <r>
      <rPr>
        <b/>
        <sz val="8"/>
        <rFont val="Times New Roman"/>
        <family val="1"/>
      </rPr>
      <t>Classificazione richiesta di pronto intervento</t>
    </r>
  </si>
  <si>
    <r>
      <rPr>
        <b/>
        <sz val="8"/>
        <rFont val="Times New Roman"/>
        <family val="1"/>
      </rPr>
      <t>Casi di pericolo</t>
    </r>
  </si>
  <si>
    <r>
      <rPr>
        <b/>
        <sz val="8"/>
        <rFont val="Times New Roman"/>
        <family val="1"/>
      </rPr>
      <t>Altri casi</t>
    </r>
  </si>
  <si>
    <r>
      <rPr>
        <b/>
        <sz val="8"/>
        <rFont val="Times New Roman"/>
        <family val="1"/>
      </rPr>
      <t>Tipologia d’uso</t>
    </r>
  </si>
  <si>
    <r>
      <rPr>
        <b/>
        <sz val="8"/>
        <rFont val="Times New Roman"/>
        <family val="1"/>
      </rPr>
      <t>Inizio Pronto Intervento</t>
    </r>
  </si>
  <si>
    <r>
      <rPr>
        <b/>
        <sz val="8"/>
        <rFont val="Times New Roman"/>
        <family val="1"/>
      </rPr>
      <t xml:space="preserve">Effettivo intervento </t>
    </r>
    <r>
      <rPr>
        <b/>
        <sz val="8"/>
        <rFont val="Times New Roman"/>
        <family val="1"/>
      </rPr>
      <t>sul luogo</t>
    </r>
  </si>
  <si>
    <r>
      <rPr>
        <b/>
        <sz val="8"/>
        <rFont val="Times New Roman"/>
        <family val="1"/>
      </rPr>
      <t>Pronto intervento</t>
    </r>
  </si>
  <si>
    <r>
      <rPr>
        <sz val="8"/>
        <rFont val="Times New Roman"/>
        <family val="1"/>
      </rPr>
      <t>(gg/mm/aa;hh:min)</t>
    </r>
  </si>
  <si>
    <r>
      <rPr>
        <b/>
        <sz val="8"/>
        <rFont val="Times New Roman"/>
        <family val="1"/>
      </rPr>
      <t>N.</t>
    </r>
    <r>
      <rPr>
        <b/>
        <sz val="8"/>
        <color rgb="FF000000"/>
        <rFont val="Times New Roman"/>
        <family val="1"/>
      </rPr>
      <t xml:space="preserve"> Progr.</t>
    </r>
  </si>
  <si>
    <r>
      <rPr>
        <b/>
        <sz val="8"/>
        <rFont val="Times New Roman"/>
        <family val="1"/>
      </rPr>
      <t>Tipologia</t>
    </r>
    <r>
      <rPr>
        <b/>
        <sz val="8"/>
        <color rgb="FF000000"/>
        <rFont val="Times New Roman"/>
        <family val="1"/>
      </rPr>
      <t xml:space="preserve"> prestazione</t>
    </r>
  </si>
  <si>
    <r>
      <rPr>
        <b/>
        <sz val="8"/>
        <rFont val="Times New Roman"/>
        <family val="1"/>
      </rPr>
      <t>Codice di</t>
    </r>
    <r>
      <rPr>
        <b/>
        <sz val="8"/>
        <color rgb="FF000000"/>
        <rFont val="Times New Roman"/>
        <family val="1"/>
      </rPr>
      <t xml:space="preserve"> rintracciabilità della richiesta di prestazione</t>
    </r>
  </si>
  <si>
    <r>
      <rPr>
        <sz val="8"/>
        <rFont val="Times New Roman"/>
        <family val="1"/>
      </rPr>
      <t xml:space="preserve">(indicare: Pronto </t>
    </r>
    <r>
      <rPr>
        <sz val="8"/>
        <color rgb="FF000000"/>
        <rFont val="Times New Roman"/>
        <family val="1"/>
      </rPr>
      <t>intervento)</t>
    </r>
  </si>
  <si>
    <r>
      <rPr>
        <b/>
        <sz val="8"/>
        <rFont val="Times New Roman"/>
        <family val="1"/>
      </rPr>
      <t>Codice con</t>
    </r>
    <r>
      <rPr>
        <b/>
        <sz val="8"/>
        <color rgb="FF000000"/>
        <rFont val="Times New Roman"/>
        <family val="1"/>
      </rPr>
      <t xml:space="preserve"> cui il gestore individua la prestazione</t>
    </r>
  </si>
  <si>
    <r>
      <rPr>
        <b/>
        <sz val="8"/>
        <rFont val="Times New Roman"/>
        <family val="1"/>
      </rPr>
      <t>Dati</t>
    </r>
    <r>
      <rPr>
        <b/>
        <sz val="8"/>
        <color rgb="FF000000"/>
        <rFont val="Times New Roman"/>
        <family val="1"/>
      </rPr>
      <t xml:space="preserve"> identificativi dell’utente finale</t>
    </r>
  </si>
  <si>
    <r>
      <rPr>
        <sz val="8"/>
        <rFont val="Times New Roman"/>
        <family val="1"/>
      </rPr>
      <t>(Codice</t>
    </r>
    <r>
      <rPr>
        <sz val="8"/>
        <color rgb="FF000000"/>
        <rFont val="Times New Roman"/>
        <family val="1"/>
      </rPr>
      <t xml:space="preserve"> utente, ovvero in mancanza dati identificativi del richiedente)</t>
    </r>
  </si>
  <si>
    <r>
      <rPr>
        <b/>
        <sz val="8"/>
        <rFont val="Times New Roman"/>
        <family val="1"/>
      </rPr>
      <t>Dati</t>
    </r>
    <r>
      <rPr>
        <b/>
        <sz val="8"/>
        <color rgb="FF000000"/>
        <rFont val="Times New Roman"/>
        <family val="1"/>
      </rPr>
      <t xml:space="preserve"> identificativi punto di consegna</t>
    </r>
  </si>
  <si>
    <r>
      <rPr>
        <sz val="8"/>
        <rFont val="Times New Roman"/>
        <family val="1"/>
      </rPr>
      <t>(Codice</t>
    </r>
    <r>
      <rPr>
        <sz val="8"/>
        <color rgb="FF000000"/>
        <rFont val="Times New Roman"/>
        <family val="1"/>
      </rPr>
      <t xml:space="preserve"> misuratore, se presente)</t>
    </r>
  </si>
  <si>
    <r>
      <rPr>
        <b/>
        <sz val="8"/>
        <rFont val="Times New Roman"/>
        <family val="1"/>
      </rPr>
      <t xml:space="preserve">Fuoriuscite </t>
    </r>
    <r>
      <rPr>
        <b/>
        <sz val="8"/>
        <color rgb="FF000000"/>
        <rFont val="Times New Roman"/>
        <family val="1"/>
      </rPr>
      <t>di acqua copiose, ovvero anche lievi con pericolo di gelo</t>
    </r>
  </si>
  <si>
    <r>
      <rPr>
        <b/>
        <sz val="8"/>
        <rFont val="Times New Roman"/>
        <family val="1"/>
      </rPr>
      <t>Guasto o</t>
    </r>
    <r>
      <rPr>
        <b/>
        <sz val="8"/>
        <color rgb="FF000000"/>
        <rFont val="Times New Roman"/>
        <family val="1"/>
      </rPr>
      <t xml:space="preserve"> occlusione di condotta o canalizzazione fognaria</t>
    </r>
  </si>
  <si>
    <r>
      <rPr>
        <b/>
        <sz val="8"/>
        <rFont val="Times New Roman"/>
        <family val="1"/>
      </rPr>
      <t>Avvio di</t>
    </r>
    <r>
      <rPr>
        <b/>
        <sz val="8"/>
        <color rgb="FF000000"/>
        <rFont val="Times New Roman"/>
        <family val="1"/>
      </rPr>
      <t xml:space="preserve"> interventi di pulizia e spurgo di esondazioni e rigurgiti</t>
    </r>
  </si>
  <si>
    <r>
      <rPr>
        <sz val="8"/>
        <rFont val="Times New Roman"/>
        <family val="1"/>
      </rPr>
      <t>Descrivere</t>
    </r>
    <r>
      <rPr>
        <sz val="8"/>
        <color rgb="FF000000"/>
        <rFont val="Times New Roman"/>
        <family val="1"/>
      </rPr>
      <t xml:space="preserve"> brevemente </t>
    </r>
  </si>
  <si>
    <r>
      <rPr>
        <b/>
        <sz val="8"/>
        <rFont val="Times New Roman"/>
        <family val="1"/>
      </rPr>
      <t>Data e ora</t>
    </r>
    <r>
      <rPr>
        <b/>
        <sz val="8"/>
        <color rgb="FF000000"/>
        <rFont val="Times New Roman"/>
        <family val="1"/>
      </rPr>
      <t xml:space="preserve"> chiamata telefonica</t>
    </r>
  </si>
  <si>
    <r>
      <rPr>
        <sz val="8"/>
        <rFont val="Times New Roman"/>
        <family val="1"/>
      </rPr>
      <t>(gg/mm/aa;</t>
    </r>
    <r>
      <rPr>
        <sz val="8"/>
        <color rgb="FF000000"/>
        <rFont val="Times New Roman"/>
        <family val="1"/>
      </rPr>
      <t xml:space="preserve"> hh:mm:sec)</t>
    </r>
  </si>
  <si>
    <r>
      <rPr>
        <b/>
        <sz val="8"/>
        <rFont val="Times New Roman"/>
        <family val="1"/>
      </rPr>
      <t>Data e ora inizio</t>
    </r>
    <r>
      <rPr>
        <b/>
        <sz val="8"/>
        <color rgb="FF000000"/>
        <rFont val="Times New Roman"/>
        <family val="1"/>
      </rPr>
      <t xml:space="preserve"> conversazione con operatore</t>
    </r>
  </si>
  <si>
    <t>Data e ora di arrivo del personale sul luogo di chiamata</t>
  </si>
  <si>
    <t xml:space="preserve">Mancato rispetto standard generale o specifico di riferimento </t>
  </si>
  <si>
    <t>(1=per cause di forza maggiore 2=per cause utente finale o terzi 3=per causa gestore)</t>
  </si>
  <si>
    <t>TIPOLOGIA</t>
  </si>
  <si>
    <t>SOTTOTIPO RICHIESTA</t>
  </si>
  <si>
    <t>DOMANDA 1</t>
  </si>
  <si>
    <t>RISPOSTE POSSIBILI</t>
  </si>
  <si>
    <t>DOMANDA 2</t>
  </si>
  <si>
    <t xml:space="preserve">RISPOSTE POSSIBILI </t>
  </si>
  <si>
    <t>DOMANDA 3</t>
  </si>
  <si>
    <t>DOMANDA 4</t>
  </si>
  <si>
    <t>DOMANDA 5</t>
  </si>
  <si>
    <t>TIPOLOGIA PRESTAZIONE</t>
  </si>
  <si>
    <t>CLASSIFICAZIONE RICHIESTA DI PRONTO INTERVENTO</t>
  </si>
  <si>
    <t xml:space="preserve">CATEGORIA </t>
  </si>
  <si>
    <t>Ingaggio Tecnico con telefonata</t>
  </si>
  <si>
    <t>Comunicazioni da dare al richiedente</t>
  </si>
  <si>
    <t>ACQUEDOTTO   ACQUEDOTTO     ACQUEDOTTO            ACQUEDOTTO                    ACQUEDOTTO                   ACQUEDOTTO ACQUEDOTTO   ACQUEDOTTO     ACQUEDOTTO            ACQUEDOTTO                    ACQUEDOTTO                   ACQUEDOTTO</t>
  </si>
  <si>
    <t>PERDITE</t>
  </si>
  <si>
    <t>Da dove arriva l'acqua?</t>
  </si>
  <si>
    <t>perdita da tubazione</t>
  </si>
  <si>
    <t>Dove è ubicata la tubazione?</t>
  </si>
  <si>
    <t>sede stradale</t>
  </si>
  <si>
    <t>La perdita è ingente/copiosa?</t>
  </si>
  <si>
    <t>Sì</t>
  </si>
  <si>
    <t>[-]</t>
  </si>
  <si>
    <t>655 – PRONTO INTERVENTO</t>
  </si>
  <si>
    <r>
      <t xml:space="preserve">Fuoriuscite </t>
    </r>
    <r>
      <rPr>
        <sz val="12"/>
        <color rgb="FF000000"/>
        <rFont val="Calibri"/>
        <family val="2"/>
        <scheme val="minor"/>
      </rPr>
      <t>di acqua copiose, ovvero anche lievi con pericolo di gelo</t>
    </r>
  </si>
  <si>
    <t>AL1 - Perdita acqua copiosa su strada</t>
  </si>
  <si>
    <t>No</t>
  </si>
  <si>
    <t>Vi è pericolo di gelo?</t>
  </si>
  <si>
    <t>AL2 - Perdita acqua  NON copiosa su strada con rischio GELO</t>
  </si>
  <si>
    <t>SEGNALAZIONE</t>
  </si>
  <si>
    <t>Altri casi</t>
  </si>
  <si>
    <t>AL3 - Perdita acqua NON copiosa su strada SENZA rischio GELO</t>
  </si>
  <si>
    <t>derivazione utenza</t>
  </si>
  <si>
    <t>AL4 - Perdita acqua copiosa su allaccio</t>
  </si>
  <si>
    <t>AL5 - Perdita acqua  NON copiosa su allaccio con rischio GELO</t>
  </si>
  <si>
    <t>Vi sono infiltrazioni in locali?</t>
  </si>
  <si>
    <t>AL6 - Perdita acqua  NON copiosa su allaccio SENZA rischio GELO  CON INFILTRAZIONI</t>
  </si>
  <si>
    <t>AL7 - Perdita acqua  NON copiosa su allaccio SENZA rischio GELO SENZA INFILTRAZIONI</t>
  </si>
  <si>
    <t xml:space="preserve">perdita da contatore acqua </t>
  </si>
  <si>
    <t>Dove è ubicato il contatore?</t>
  </si>
  <si>
    <t>in pozzetto esterno</t>
  </si>
  <si>
    <t>Fuoriuscite di acqua copiose, ovvero anche lievi con pericolo di gelo</t>
  </si>
  <si>
    <t>AL8 - Perdita acqua copiosa in pozzetto</t>
  </si>
  <si>
    <t>AL9 - Perdita acqua  NON copiosa in pozzetto con rischio GELO</t>
  </si>
  <si>
    <t>AL10 - Perdita acqua NON copiosa in pozzetto SENZA rischio GELO</t>
  </si>
  <si>
    <t>in casa/cantina</t>
  </si>
  <si>
    <t>AL11 - Perdita acqua copiosa in casa / cantina</t>
  </si>
  <si>
    <t>AL12 - Perdita acqua  NON copiosa in casa / cantina SENZA INFILTRAZIONI</t>
  </si>
  <si>
    <t>AL14 - Perdita acqua  NON copiosa in casa / cantina  CON INFILTRAZIONI</t>
  </si>
  <si>
    <t>ACQUA SPORCA</t>
  </si>
  <si>
    <r>
      <t xml:space="preserve">Il problema si manifesta </t>
    </r>
    <r>
      <rPr>
        <b/>
        <u/>
        <sz val="12"/>
        <color theme="3"/>
        <rFont val="Calibri"/>
        <family val="2"/>
        <scheme val="minor"/>
      </rPr>
      <t xml:space="preserve">SOLO </t>
    </r>
    <r>
      <rPr>
        <sz val="12"/>
        <color theme="3"/>
        <rFont val="Calibri"/>
        <family val="2"/>
        <scheme val="minor"/>
      </rPr>
      <t>sull'acqua calda?</t>
    </r>
  </si>
  <si>
    <t>NON PERTINENTE</t>
  </si>
  <si>
    <t>NP1 - Problema su impianto privato</t>
  </si>
  <si>
    <t>Contattare un idraulico per verifica impianto privato</t>
  </si>
  <si>
    <t>Abita in una casa singola servita da singolo contatore?</t>
  </si>
  <si>
    <t>Sono stati esposti cartelli di lavori in corso nella zona con interruzione del servizio acquedotto?</t>
  </si>
  <si>
    <t>Lasciando scorrere l'acqua di tutti i rubinetti e pulendo i filtri rompigetto il problema persiste?</t>
  </si>
  <si>
    <t>Alterazione delle caratteristiche di potabilità dell'acqua distribuita</t>
  </si>
  <si>
    <t>AS1 - Segnalazione di acqua sporca su utenza singola a seguito di lavori con interruzione idrica</t>
  </si>
  <si>
    <t>NP2 - Problema su impianto privato risolto all'atto della telefonata</t>
  </si>
  <si>
    <t>Ha installato filtri e/o addolcitori sull'impianto interno?</t>
  </si>
  <si>
    <t>Escludendo il filtro e/o gli addolcitori il problema persite?</t>
  </si>
  <si>
    <t>AS2 - acqua sporca singola utenza</t>
  </si>
  <si>
    <t>No, 
abito in un condominio o comunque in un complesso servito da un unico contatore</t>
  </si>
  <si>
    <t>AS3 - Segnalazione di acqua sporca su interi stabili a seguito di lavori con interruzione idrica</t>
  </si>
  <si>
    <t>L'impianto interno è dotato di autoclave?</t>
  </si>
  <si>
    <t xml:space="preserve">Sono in corso lavori o manca tensione all'autoclave? </t>
  </si>
  <si>
    <t>AS4 - acqua sporca interi stabili</t>
  </si>
  <si>
    <t>BASSA PRESSIONE</t>
  </si>
  <si>
    <t>AP1 - bassa pressione su utenza singola a seguito di lavori con interruzione idrica</t>
  </si>
  <si>
    <t>AP2 - bassa pressione su singola utenza</t>
  </si>
  <si>
    <t>AP3 - bassa pressione su interi stabili a seguito di lavori con interruzione idrica</t>
  </si>
  <si>
    <t>AP4 - bassa pressione su interi stabili</t>
  </si>
  <si>
    <t>MANCANZA D'ACQUA</t>
  </si>
  <si>
    <t>AM1 -mancanza d'acqua su utenza singola a seguito di lavori con interruzione idrica</t>
  </si>
  <si>
    <t>AM2 - mancanza d'acqua su utenza singola</t>
  </si>
  <si>
    <t>AM3 - mancanza d'acqua su interi stabili</t>
  </si>
  <si>
    <t>PROBLEMI AL CONTATORE - SARACINESCHE BLOCCATE</t>
  </si>
  <si>
    <t>E' in corso una perdita sull'impianto privato?</t>
  </si>
  <si>
    <t>AL15 - Perdita acqua copiosa su IMPIANTO PRIVATO</t>
  </si>
  <si>
    <t>AL16 - Perdita acqua  NON copiosa su impianto privato con rischio GELO</t>
  </si>
  <si>
    <t>AL17 - Perdita acqua  NON copiosa su IMPIANTO PRIVATO CON INFILTRAZIONI</t>
  </si>
  <si>
    <t>AL18- Perdita acqua  NON copiosa su IMPIANTO PRIVATO SENZA INFILTRAZIONI</t>
  </si>
  <si>
    <t>AC1 - SARACINESCHE BLOCCATE</t>
  </si>
  <si>
    <t>PROBLEMI AL CONTATORE - CONTATORE FERMO - ILLEGGIBILE - GUASTO</t>
  </si>
  <si>
    <t>E' in corso una perdita ?</t>
  </si>
  <si>
    <t>Si rimanda a SOTTOTIPO RICHIESTA "PERDITE"</t>
  </si>
  <si>
    <t>NO</t>
  </si>
  <si>
    <t>NP3 - NECESSARIA VERIFICA LATO COMMERCIALE</t>
  </si>
  <si>
    <t>Richiedere verifica del contatore al numero verde di Brianzacque 800.005.191</t>
  </si>
  <si>
    <t xml:space="preserve">CEDIMENTI STRADALI </t>
  </si>
  <si>
    <t>Sono attualmente in corso lavori di manutenzione stradale?</t>
  </si>
  <si>
    <t>NP4 - CEDIMENTO STRADALE SU LAVORI IN CORSO</t>
  </si>
  <si>
    <t>E' già presente sul posto la Polizia Locale o altra forza dell'Ordine?</t>
  </si>
  <si>
    <t>NP5 - CEDIMENTO STRADALE CON PRESENZA DI POLIZIA LOCALE</t>
  </si>
  <si>
    <t>Il Cedimento è sito in:
a) sede stradale;
b) banchina;
c) fuori dalla sede stradale;</t>
  </si>
  <si>
    <t>Sede Stradale</t>
  </si>
  <si>
    <t>Il cedimento rappresenta un pericolo reale ed imminente?</t>
  </si>
  <si>
    <t>CS1  - CEDIMENTO SU SEDE STRADALE CON PERICOLO</t>
  </si>
  <si>
    <t>CS2  - CEDIMENTO SU SEDE STRADALE SENZA PERICOLO</t>
  </si>
  <si>
    <t>Banchina</t>
  </si>
  <si>
    <t>CS3  - CEDIMENTO SU BANCHINA STRADALE CON PERICOLO</t>
  </si>
  <si>
    <t>CS4  - CEDIMENTO SU BANCHINA STRADALE SENZA PERICOLO</t>
  </si>
  <si>
    <t>Fuori da sede stradale</t>
  </si>
  <si>
    <t>CS5  - CEDIMENTO FUORI DA SEDE STRADALE CON PERICOLO</t>
  </si>
  <si>
    <t>CS6  - CEDIMENTO FUORI DA SEDE STRADALE SENZA PERICOLO</t>
  </si>
  <si>
    <t>Il chiusino è GRANDE di forma quadrata/ rettangolare o PICCOLO ovale/tondo/quadrato?</t>
  </si>
  <si>
    <t xml:space="preserve">GRANDE
Quadrata
Rettangolare </t>
  </si>
  <si>
    <t>Si rimanda a TIPOLOGIA "FOGNATURA"</t>
  </si>
  <si>
    <t>PICCOLO
ovale
tondo
quadrato</t>
  </si>
  <si>
    <t>Il chiusino è rotto e ne manca una parte?</t>
  </si>
  <si>
    <t>CH1- CHIUSINO ROTTO</t>
  </si>
  <si>
    <t>CH2 - CHIUSINO MANCANTE</t>
  </si>
  <si>
    <t>Il chiusino è sulla strada fuori dalla sua sede?</t>
  </si>
  <si>
    <t>CH3 - CHIUSINO DIVELTO DA TELAIO</t>
  </si>
  <si>
    <t>IL chiusino è rumoroso?</t>
  </si>
  <si>
    <t>CH4 - CHIUSINO RUMOROSO</t>
  </si>
  <si>
    <t>Ingaggio Tecnico con e-mail</t>
  </si>
  <si>
    <t>filtra attraverso il muro perimetrale</t>
  </si>
  <si>
    <t>Cosa vede in strada?</t>
  </si>
  <si>
    <t>L'acqua esce da un tombino stradale</t>
  </si>
  <si>
    <t>La strada si è trasformata in un lago e non va via</t>
  </si>
  <si>
    <t>no</t>
  </si>
  <si>
    <t>Sono presenti sul posto operatori di Brianzacque che stanno eseguendo lavori?</t>
  </si>
  <si>
    <t>Il chiusino è rumoroso?</t>
  </si>
  <si>
    <t>Descrizione</t>
  </si>
  <si>
    <t>Passaggi di Stato</t>
  </si>
  <si>
    <t>Nuovo</t>
  </si>
  <si>
    <t>Preso in carico</t>
  </si>
  <si>
    <t>Chiuso</t>
  </si>
  <si>
    <t>Annullato</t>
  </si>
  <si>
    <t xml:space="preserve">Stato conseguente a richieste NON PERTINENTI </t>
  </si>
  <si>
    <t>COGNOME</t>
  </si>
  <si>
    <t xml:space="preserve">NOME </t>
  </si>
  <si>
    <t xml:space="preserve">N. TELEFONO </t>
  </si>
  <si>
    <t>INDIRIZZO MAIL</t>
  </si>
  <si>
    <t>ACQUEDOTTO</t>
  </si>
  <si>
    <t xml:space="preserve"> Nobile</t>
  </si>
  <si>
    <t xml:space="preserve">Giuseppe </t>
  </si>
  <si>
    <t>giuseppe.nobile@brianzacque.it</t>
  </si>
  <si>
    <t xml:space="preserve"> Rossetti</t>
  </si>
  <si>
    <t>Mauro</t>
  </si>
  <si>
    <t>mauro.rossetti@brianzacque.it</t>
  </si>
  <si>
    <t xml:space="preserve"> Ventura</t>
  </si>
  <si>
    <t xml:space="preserve">Andrea </t>
  </si>
  <si>
    <t>andrea.ventura@brianzacque.it</t>
  </si>
  <si>
    <t>D'erasmo</t>
  </si>
  <si>
    <t>Luciano</t>
  </si>
  <si>
    <t>luciano.derasmo@brianzacque.it</t>
  </si>
  <si>
    <t>Pezzenati</t>
  </si>
  <si>
    <t xml:space="preserve">Mauro </t>
  </si>
  <si>
    <t>mauro.pezzenati@brianzacque.it</t>
  </si>
  <si>
    <t>FOGNATURA</t>
  </si>
  <si>
    <t>Bosio</t>
  </si>
  <si>
    <t>Alberto</t>
  </si>
  <si>
    <t>alberto.bosio@brianzacque.it</t>
  </si>
  <si>
    <t>Masiello</t>
  </si>
  <si>
    <t xml:space="preserve">Guerino </t>
  </si>
  <si>
    <t>guerino.masiello@brianzacque.it</t>
  </si>
  <si>
    <t>Pessetto</t>
  </si>
  <si>
    <t>giuseppe.pessetto@brianzacque.it</t>
  </si>
  <si>
    <t>Nolli</t>
  </si>
  <si>
    <t>Guglielmo</t>
  </si>
  <si>
    <t>guglielmo.nolli@brianzacque.it</t>
  </si>
  <si>
    <t>RUOLO</t>
  </si>
  <si>
    <t>TECNICO</t>
  </si>
  <si>
    <t>Matteo</t>
  </si>
  <si>
    <t>Francesco</t>
  </si>
  <si>
    <t>Elaborazione Report Mensile 
Agosto 2019</t>
  </si>
  <si>
    <r>
      <rPr>
        <b/>
        <sz val="12"/>
        <rFont val="Times New Roman"/>
        <family val="1"/>
      </rPr>
      <t>Tabella 3 - Campi dell’elenco per pronto intervento</t>
    </r>
  </si>
  <si>
    <r>
      <rPr>
        <b/>
        <sz val="8"/>
        <rFont val="Times New Roman"/>
        <family val="1"/>
      </rPr>
      <t>Classificazione richiesta di pronto intervento</t>
    </r>
  </si>
  <si>
    <r>
      <rPr>
        <b/>
        <sz val="8"/>
        <rFont val="Times New Roman"/>
        <family val="1"/>
      </rPr>
      <t>Inizio Pronto Intervento</t>
    </r>
  </si>
  <si>
    <r>
      <rPr>
        <b/>
        <sz val="8"/>
        <rFont val="Times New Roman"/>
        <family val="1"/>
      </rPr>
      <t xml:space="preserve">Effettivo intervento </t>
    </r>
    <r>
      <rPr>
        <b/>
        <sz val="8"/>
        <rFont val="Times New Roman"/>
        <family val="1"/>
      </rPr>
      <t>sul luogo</t>
    </r>
  </si>
  <si>
    <r>
      <rPr>
        <b/>
        <sz val="8"/>
        <rFont val="Times New Roman"/>
        <family val="1"/>
      </rPr>
      <t>Pronto intervento</t>
    </r>
  </si>
  <si>
    <r>
      <rPr>
        <b/>
        <sz val="8"/>
        <rFont val="Times New Roman"/>
        <family val="1"/>
      </rPr>
      <t>Casi di pericolo</t>
    </r>
  </si>
  <si>
    <r>
      <rPr>
        <b/>
        <sz val="8"/>
        <rFont val="Times New Roman"/>
        <family val="1"/>
      </rPr>
      <t>Altri casi</t>
    </r>
  </si>
  <si>
    <r>
      <rPr>
        <b/>
        <sz val="8"/>
        <rFont val="Times New Roman"/>
        <family val="1"/>
      </rPr>
      <t>N.</t>
    </r>
    <r>
      <rPr>
        <b/>
        <sz val="8"/>
        <color rgb="FF000000"/>
        <rFont val="Times New Roman"/>
        <family val="1"/>
      </rPr>
      <t xml:space="preserve"> Progr.</t>
    </r>
  </si>
  <si>
    <r>
      <rPr>
        <b/>
        <sz val="8"/>
        <rFont val="Times New Roman"/>
        <family val="1"/>
      </rPr>
      <t>Tipologia</t>
    </r>
    <r>
      <rPr>
        <b/>
        <sz val="8"/>
        <color rgb="FF000000"/>
        <rFont val="Times New Roman"/>
        <family val="1"/>
      </rPr>
      <t xml:space="preserve"> prestazione</t>
    </r>
  </si>
  <si>
    <r>
      <rPr>
        <b/>
        <sz val="8"/>
        <rFont val="Times New Roman"/>
        <family val="1"/>
      </rPr>
      <t>Codice di</t>
    </r>
    <r>
      <rPr>
        <b/>
        <sz val="8"/>
        <color rgb="FF000000"/>
        <rFont val="Times New Roman"/>
        <family val="1"/>
      </rPr>
      <t xml:space="preserve"> rintracciabilità della richiesta di prestazione</t>
    </r>
  </si>
  <si>
    <r>
      <rPr>
        <b/>
        <sz val="8"/>
        <rFont val="Times New Roman"/>
        <family val="1"/>
      </rPr>
      <t>Codice con</t>
    </r>
    <r>
      <rPr>
        <b/>
        <sz val="8"/>
        <color rgb="FF000000"/>
        <rFont val="Times New Roman"/>
        <family val="1"/>
      </rPr>
      <t xml:space="preserve"> cui il gestore individua la prestazione</t>
    </r>
  </si>
  <si>
    <r>
      <rPr>
        <b/>
        <sz val="8"/>
        <rFont val="Times New Roman"/>
        <family val="1"/>
      </rPr>
      <t>Dati</t>
    </r>
    <r>
      <rPr>
        <b/>
        <sz val="8"/>
        <color rgb="FF000000"/>
        <rFont val="Times New Roman"/>
        <family val="1"/>
      </rPr>
      <t xml:space="preserve"> identificativi dell’utente finale</t>
    </r>
  </si>
  <si>
    <r>
      <rPr>
        <b/>
        <sz val="8"/>
        <rFont val="Times New Roman"/>
        <family val="1"/>
      </rPr>
      <t>Tipologia d’uso</t>
    </r>
  </si>
  <si>
    <r>
      <rPr>
        <b/>
        <sz val="8"/>
        <rFont val="Times New Roman"/>
        <family val="1"/>
      </rPr>
      <t>Dati</t>
    </r>
    <r>
      <rPr>
        <b/>
        <sz val="8"/>
        <color rgb="FF000000"/>
        <rFont val="Times New Roman"/>
        <family val="1"/>
      </rPr>
      <t xml:space="preserve"> identificativi punto di consegna</t>
    </r>
  </si>
  <si>
    <r>
      <rPr>
        <b/>
        <sz val="8"/>
        <rFont val="Times New Roman"/>
        <family val="1"/>
      </rPr>
      <t xml:space="preserve">Fuoriuscite </t>
    </r>
    <r>
      <rPr>
        <b/>
        <sz val="8"/>
        <color rgb="FF000000"/>
        <rFont val="Times New Roman"/>
        <family val="1"/>
      </rPr>
      <t>di acqua copiose, ovvero anche lievi con pericolo di gelo</t>
    </r>
  </si>
  <si>
    <r>
      <rPr>
        <b/>
        <sz val="8"/>
        <rFont val="Times New Roman"/>
        <family val="1"/>
      </rPr>
      <t>Alterazione</t>
    </r>
    <r>
      <rPr>
        <b/>
        <sz val="8"/>
        <color rgb="FF000000"/>
        <rFont val="Times New Roman"/>
        <family val="1"/>
      </rPr>
      <t xml:space="preserve"> delle caratteristriche di potabilità dell'acqua distribuita</t>
    </r>
  </si>
  <si>
    <r>
      <rPr>
        <b/>
        <sz val="8"/>
        <rFont val="Times New Roman"/>
        <family val="1"/>
      </rPr>
      <t>Guasto o</t>
    </r>
    <r>
      <rPr>
        <b/>
        <sz val="8"/>
        <color rgb="FF000000"/>
        <rFont val="Times New Roman"/>
        <family val="1"/>
      </rPr>
      <t xml:space="preserve"> occlusione di condotta o canalizzazione fognaria</t>
    </r>
  </si>
  <si>
    <r>
      <rPr>
        <b/>
        <sz val="8"/>
        <rFont val="Times New Roman"/>
        <family val="1"/>
      </rPr>
      <t>Avvio di</t>
    </r>
    <r>
      <rPr>
        <b/>
        <sz val="8"/>
        <color rgb="FF000000"/>
        <rFont val="Times New Roman"/>
        <family val="1"/>
      </rPr>
      <t xml:space="preserve"> interventi di pulizia e spurgo di esondazioni e rigurgiti</t>
    </r>
  </si>
  <si>
    <r>
      <rPr>
        <sz val="8"/>
        <rFont val="Times New Roman"/>
        <family val="1"/>
      </rPr>
      <t>Descrivere</t>
    </r>
    <r>
      <rPr>
        <sz val="8"/>
        <color rgb="FF000000"/>
        <rFont val="Times New Roman"/>
        <family val="1"/>
      </rPr>
      <t xml:space="preserve"> brevemente </t>
    </r>
  </si>
  <si>
    <r>
      <rPr>
        <b/>
        <sz val="8"/>
        <rFont val="Times New Roman"/>
        <family val="1"/>
      </rPr>
      <t>Data e ora</t>
    </r>
    <r>
      <rPr>
        <b/>
        <sz val="8"/>
        <color rgb="FF000000"/>
        <rFont val="Times New Roman"/>
        <family val="1"/>
      </rPr>
      <t xml:space="preserve"> chiamata telefonica</t>
    </r>
  </si>
  <si>
    <r>
      <rPr>
        <b/>
        <sz val="8"/>
        <rFont val="Times New Roman"/>
        <family val="1"/>
      </rPr>
      <t>Data e ora inizio</t>
    </r>
    <r>
      <rPr>
        <b/>
        <sz val="8"/>
        <color rgb="FF000000"/>
        <rFont val="Times New Roman"/>
        <family val="1"/>
      </rPr>
      <t xml:space="preserve"> conversazione con operatore</t>
    </r>
  </si>
  <si>
    <r>
      <rPr>
        <sz val="8"/>
        <rFont val="Times New Roman"/>
        <family val="1"/>
      </rPr>
      <t xml:space="preserve">(indicare: Pronto </t>
    </r>
    <r>
      <rPr>
        <sz val="8"/>
        <color rgb="FF000000"/>
        <rFont val="Times New Roman"/>
        <family val="1"/>
      </rPr>
      <t>intervento)</t>
    </r>
  </si>
  <si>
    <r>
      <rPr>
        <sz val="8"/>
        <rFont val="Times New Roman"/>
        <family val="1"/>
      </rPr>
      <t>(Codice</t>
    </r>
    <r>
      <rPr>
        <sz val="8"/>
        <color rgb="FF000000"/>
        <rFont val="Times New Roman"/>
        <family val="1"/>
      </rPr>
      <t xml:space="preserve"> utente, ovvero in mancanza dati identificativi del richiedente)</t>
    </r>
  </si>
  <si>
    <r>
      <rPr>
        <sz val="8"/>
        <rFont val="Times New Roman"/>
        <family val="1"/>
      </rPr>
      <t>(Codice</t>
    </r>
    <r>
      <rPr>
        <sz val="8"/>
        <color rgb="FF000000"/>
        <rFont val="Times New Roman"/>
        <family val="1"/>
      </rPr>
      <t xml:space="preserve"> misuratore, se presente)</t>
    </r>
  </si>
  <si>
    <r>
      <rPr>
        <sz val="8"/>
        <rFont val="Times New Roman"/>
        <family val="1"/>
      </rPr>
      <t>(gg/mm/aa;</t>
    </r>
    <r>
      <rPr>
        <sz val="8"/>
        <color rgb="FF000000"/>
        <rFont val="Times New Roman"/>
        <family val="1"/>
      </rPr>
      <t xml:space="preserve"> hh:mm:sec)</t>
    </r>
  </si>
  <si>
    <r>
      <rPr>
        <sz val="8"/>
        <rFont val="Times New Roman"/>
        <family val="1"/>
      </rPr>
      <t>(gg/mm/aa;hh:min)</t>
    </r>
  </si>
  <si>
    <t>BrianzAcque</t>
  </si>
  <si>
    <t>Numero di Pronto Intervento</t>
  </si>
  <si>
    <t>Copertura: 24 ore su 24</t>
  </si>
  <si>
    <r>
      <t xml:space="preserve">                                    </t>
    </r>
    <r>
      <rPr>
        <b/>
        <sz val="11"/>
        <rFont val="Verdana"/>
        <family val="2"/>
      </rPr>
      <t>Dettaglio ultimi mesi</t>
    </r>
  </si>
  <si>
    <t>Somma anno 2019</t>
  </si>
  <si>
    <t>Media anno 2019</t>
  </si>
  <si>
    <t>00:01:50</t>
  </si>
  <si>
    <t>TEMPI TOTALI</t>
  </si>
  <si>
    <t>- Tempi totali di risposta</t>
  </si>
  <si>
    <t>- Tempi totali di conversazione</t>
  </si>
  <si>
    <t>- Tempi totali di gestione della segnalazione</t>
  </si>
  <si>
    <t>- Tempi totali di abbandono in coda</t>
  </si>
  <si>
    <t>Analisi delle telefonate ricevute</t>
  </si>
  <si>
    <t>Agosto 2019</t>
  </si>
  <si>
    <t>24 ore su 24</t>
  </si>
  <si>
    <t>- Chiamate effettive</t>
  </si>
  <si>
    <t>Chiamate effettive</t>
  </si>
  <si>
    <t>Risposte</t>
  </si>
  <si>
    <t>delle risposte</t>
  </si>
  <si>
    <t>Segnalazioni Registrate</t>
  </si>
  <si>
    <t>- Chiamate pertinenti Acquedotto</t>
  </si>
  <si>
    <t>- Chiamate pertinenti Fognatura</t>
  </si>
  <si>
    <t>- Chiamate non pertinenti</t>
  </si>
  <si>
    <t>Tempi medi</t>
  </si>
  <si>
    <t>- Tempi medi di risposta</t>
  </si>
  <si>
    <t>- Tempi medi di conversazione</t>
  </si>
  <si>
    <t xml:space="preserve">- Tempi medi di gestione della segnalazione </t>
  </si>
  <si>
    <t>- Tempi medi di abbandono in attesa</t>
  </si>
  <si>
    <t>Prospetto giornaliero</t>
  </si>
  <si>
    <t>Chiamate accettate dal sistema</t>
  </si>
  <si>
    <r>
      <t xml:space="preserve">- </t>
    </r>
    <r>
      <rPr>
        <sz val="8"/>
        <rFont val="Verdana"/>
        <family val="2"/>
      </rPr>
      <t>Chiamate abbandonate entro i 120 sec</t>
    </r>
  </si>
  <si>
    <t>Risposte  Totali</t>
  </si>
  <si>
    <t>% sulle accettate reali</t>
  </si>
  <si>
    <r>
      <t xml:space="preserve">- </t>
    </r>
    <r>
      <rPr>
        <sz val="9"/>
        <rFont val="Verdana"/>
        <family val="2"/>
      </rPr>
      <t>Risposte tra 0 e 120 secondi</t>
    </r>
  </si>
  <si>
    <t>% sulle risposte totali</t>
  </si>
  <si>
    <r>
      <t xml:space="preserve">- </t>
    </r>
    <r>
      <rPr>
        <sz val="9"/>
        <rFont val="Verdana"/>
        <family val="2"/>
      </rPr>
      <t>Risposte dopo 120 secondi</t>
    </r>
  </si>
  <si>
    <r>
      <t xml:space="preserve">- </t>
    </r>
    <r>
      <rPr>
        <sz val="9"/>
        <rFont val="Verdana"/>
        <family val="2"/>
      </rPr>
      <t>Non risposte dopo 120 secondi</t>
    </r>
  </si>
  <si>
    <t>Tempi Medi di Conversazione</t>
  </si>
  <si>
    <t>Entro 120 sec.</t>
  </si>
  <si>
    <t>Oltre 120 sec.</t>
  </si>
  <si>
    <t xml:space="preserve">Chiamate </t>
  </si>
  <si>
    <t>Chiamate risposte e abbandonate entro e oltre 120''</t>
  </si>
  <si>
    <t>Anno 2019</t>
  </si>
  <si>
    <t xml:space="preserve">Entro 120 sec. </t>
  </si>
  <si>
    <t xml:space="preserve">Oltre 120 sec. </t>
  </si>
  <si>
    <t>Eventi particolari che hanno inciso sulle tempistiche</t>
  </si>
  <si>
    <t>Mese</t>
  </si>
  <si>
    <t>Tot Chiamate</t>
  </si>
  <si>
    <t>Qtà</t>
  </si>
  <si>
    <t>%</t>
  </si>
  <si>
    <t xml:space="preserve">% </t>
  </si>
  <si>
    <t>TOT</t>
  </si>
  <si>
    <t xml:space="preserve">Percentuale di chiamate risposte ed abbandonate </t>
  </si>
  <si>
    <t>Analisi Dettaglio Segnalazioni</t>
  </si>
  <si>
    <t>Causali Pertinenti</t>
  </si>
  <si>
    <t xml:space="preserve"> - Acquedotto</t>
  </si>
  <si>
    <t>A1 - Perdita acqua su strada (aprile - ottobre)</t>
  </si>
  <si>
    <t>A10 - Acqua sporca - Singola utenza</t>
  </si>
  <si>
    <t>A11 - Acqua sporca - Interi stabili</t>
  </si>
  <si>
    <t>A12 - Chiamata Enti istituzionali</t>
  </si>
  <si>
    <t>A13 – Problema al contatore</t>
  </si>
  <si>
    <t>A14 - ROTTURE E CEDIMENTI STRADALI RETE ACQUEDOTTO</t>
  </si>
  <si>
    <t>A15 - CHIUSINI ROTTI O MANCANTI ACQUEDOTTO</t>
  </si>
  <si>
    <t>A2 - Perdita acqua su strada (novembre marzo)</t>
  </si>
  <si>
    <t>A3 - Perdita di acqua in proprietà</t>
  </si>
  <si>
    <t>A4 - Perdita contatore acqua - pozzetto esterno</t>
  </si>
  <si>
    <t>A5 - Perdita contatore acqua - In casa o cantina</t>
  </si>
  <si>
    <t>A6 - Poca Pressione - Singola utenza</t>
  </si>
  <si>
    <t>A7 - Poca pressione - Interi stabili</t>
  </si>
  <si>
    <t>A8 - Mancanza acqua - Singola utenza</t>
  </si>
  <si>
    <t>A9 - Mancanza acqua - Interi stabili</t>
  </si>
  <si>
    <t xml:space="preserve"> - Fognatura</t>
  </si>
  <si>
    <t>F1 - INFILTRAZIONE ACQUA IN LOCALI PRIVATI</t>
  </si>
  <si>
    <t>F2 - PERDITA CONDOTTA FOGNARIA (DA APRILE A OTTOBRE)</t>
  </si>
  <si>
    <t>F4 - OCCLUSIONE CONDOTTA FOGNARIA O CADITOIA STRADALE</t>
  </si>
  <si>
    <t>F5 - ROTTURE CEDIMENTI CONDOTTA FOGNARIA</t>
  </si>
  <si>
    <t>F6 - CHIUSINI MANCANTI O AMMALORATI</t>
  </si>
  <si>
    <t>F7 - CHIUSINO RUMOROSO</t>
  </si>
  <si>
    <t>F8 - DANNEGGIAMENTI DA PARTE DI TERZI</t>
  </si>
  <si>
    <t>F9 – CHIAMATA ENTI ISTITUZIONALI</t>
  </si>
  <si>
    <t>Causali NON Pertinenti</t>
  </si>
  <si>
    <t>U1 - INFO COMMERCIALI</t>
  </si>
  <si>
    <t>U2 - NUMERO ERRATO</t>
  </si>
  <si>
    <t>U3 - CHIAMATA DA UN TECNICO</t>
  </si>
  <si>
    <t>U4 - AUTOLETTURA</t>
  </si>
  <si>
    <t>U5 - CADUTA LINEA</t>
  </si>
  <si>
    <t>U6 - SCHERZO</t>
  </si>
  <si>
    <t>U7 - CASE ACQUA</t>
  </si>
  <si>
    <t>Analisi Dettaglio Segnalazioni per Comune</t>
  </si>
  <si>
    <t>Totale generale</t>
  </si>
  <si>
    <t>AGRATE BRIANZA</t>
  </si>
  <si>
    <t>AGRATE BRIANZA Totale</t>
  </si>
  <si>
    <t>AICURZIO</t>
  </si>
  <si>
    <t>AICURZIO Totale</t>
  </si>
  <si>
    <t>ALBIATE</t>
  </si>
  <si>
    <t>ALBIATE Totale</t>
  </si>
  <si>
    <t>ARCORE</t>
  </si>
  <si>
    <t>ARCORE Totale</t>
  </si>
  <si>
    <t>BARLASSINA</t>
  </si>
  <si>
    <t>BARLASSINA Totale</t>
  </si>
  <si>
    <t>BELLUSCO</t>
  </si>
  <si>
    <t>BELLUSCO Totale</t>
  </si>
  <si>
    <t>BERNAREGGIO</t>
  </si>
  <si>
    <t>BERNAREGGIO Totale</t>
  </si>
  <si>
    <t>BESANA BRIANZA</t>
  </si>
  <si>
    <t>BESANA BRIANZA Totale</t>
  </si>
  <si>
    <t>BIASSONO</t>
  </si>
  <si>
    <t>BIASSONO Totale</t>
  </si>
  <si>
    <t>BOVISIO MASCIAGO</t>
  </si>
  <si>
    <t>BOVISIO MASCIAGO Totale</t>
  </si>
  <si>
    <t>BRIOSCO</t>
  </si>
  <si>
    <t>BRIOSCO Totale</t>
  </si>
  <si>
    <t>BRUGHERIO</t>
  </si>
  <si>
    <t>BRUGHERIO Totale</t>
  </si>
  <si>
    <t>BURAGO MOLGORA</t>
  </si>
  <si>
    <t>BURAGO MOLGORA Totale</t>
  </si>
  <si>
    <t>BUSNAGO</t>
  </si>
  <si>
    <t>BUSNAGO Totale</t>
  </si>
  <si>
    <t>CABIATE (CO)</t>
  </si>
  <si>
    <t>CABIATE (CO) Totale</t>
  </si>
  <si>
    <t>CAMPARADA</t>
  </si>
  <si>
    <t>CAMPARADA Totale</t>
  </si>
  <si>
    <t>CAPONAGO</t>
  </si>
  <si>
    <t>CAPONAGO Totale</t>
  </si>
  <si>
    <t>CARATE BRIANZA</t>
  </si>
  <si>
    <t>CARATE BRIANZA Totale</t>
  </si>
  <si>
    <t>CARNATE</t>
  </si>
  <si>
    <t>CARNATE Totale</t>
  </si>
  <si>
    <t>CAVENAGO</t>
  </si>
  <si>
    <t>CAVENAGO Totale</t>
  </si>
  <si>
    <t>CERIANO LAGHETTO</t>
  </si>
  <si>
    <t>CERIANO LAGHETTO Totale</t>
  </si>
  <si>
    <t>CESANO MADERNO</t>
  </si>
  <si>
    <t>CESANO MADERNO Totale</t>
  </si>
  <si>
    <t>COGLIATE</t>
  </si>
  <si>
    <t>COGLIATE Totale</t>
  </si>
  <si>
    <t>CONCOREZZO</t>
  </si>
  <si>
    <t>CONCOREZZO Totale</t>
  </si>
  <si>
    <t>CORNATE D'ADDA</t>
  </si>
  <si>
    <t>CORNATE D'ADDA Totale</t>
  </si>
  <si>
    <t>CORREZZANA</t>
  </si>
  <si>
    <t>CORREZZANA Totale</t>
  </si>
  <si>
    <t>DESIO</t>
  </si>
  <si>
    <t>DESIO Totale</t>
  </si>
  <si>
    <t>GIUSSANO</t>
  </si>
  <si>
    <t>GIUSSANO Totale</t>
  </si>
  <si>
    <t>LAZZATE</t>
  </si>
  <si>
    <t>LAZZATE Totale</t>
  </si>
  <si>
    <t>LENTATE SUL SEVESO</t>
  </si>
  <si>
    <t>LENTATE SUL SEVESO Totale</t>
  </si>
  <si>
    <t>LESMO</t>
  </si>
  <si>
    <t>LESMO Totale</t>
  </si>
  <si>
    <t>LIMBIATE</t>
  </si>
  <si>
    <t>LIMBIATE Totale</t>
  </si>
  <si>
    <t>LISSONE</t>
  </si>
  <si>
    <t>LISSONE Totale</t>
  </si>
  <si>
    <t>MACHERIO</t>
  </si>
  <si>
    <t>MACHERIO Totale</t>
  </si>
  <si>
    <t>MEDA</t>
  </si>
  <si>
    <t>MEDA Totale</t>
  </si>
  <si>
    <t>MEZZAGO</t>
  </si>
  <si>
    <t>MEZZAGO Totale</t>
  </si>
  <si>
    <t>MISINTO</t>
  </si>
  <si>
    <t>MISINTO Totale</t>
  </si>
  <si>
    <t>MONZA</t>
  </si>
  <si>
    <t>MONZA Totale</t>
  </si>
  <si>
    <t>MUGGIO'</t>
  </si>
  <si>
    <t>MUGGIO' Totale</t>
  </si>
  <si>
    <t>NON FORNITO</t>
  </si>
  <si>
    <t>NON FORNITO Totale</t>
  </si>
  <si>
    <t>NOVA MILANESE</t>
  </si>
  <si>
    <t>NOVA MILANESE Totale</t>
  </si>
  <si>
    <t>ORNAGO</t>
  </si>
  <si>
    <t>ORNAGO Totale</t>
  </si>
  <si>
    <t>RENATE</t>
  </si>
  <si>
    <t>RENATE Totale</t>
  </si>
  <si>
    <t>RONCELLO</t>
  </si>
  <si>
    <t>RONCELLO Totale</t>
  </si>
  <si>
    <t>RONCO BRIANTINO</t>
  </si>
  <si>
    <t>RONCO BRIANTINO Totale</t>
  </si>
  <si>
    <t>SEREGNO</t>
  </si>
  <si>
    <t>SEREGNO Totale</t>
  </si>
  <si>
    <t>SEVESO</t>
  </si>
  <si>
    <t>SEVESO Totale</t>
  </si>
  <si>
    <t>SOVICO</t>
  </si>
  <si>
    <t>SOVICO Totale</t>
  </si>
  <si>
    <t>SULBIATE</t>
  </si>
  <si>
    <t>SULBIATE Totale</t>
  </si>
  <si>
    <t>TRIUGGIO</t>
  </si>
  <si>
    <t>TRIUGGIO Totale</t>
  </si>
  <si>
    <t>USMATE VELATE</t>
  </si>
  <si>
    <t>USMATE VELATE Totale</t>
  </si>
  <si>
    <t>VAREDO</t>
  </si>
  <si>
    <t>VAREDO Totale</t>
  </si>
  <si>
    <t>VEDANO AL LAMBRO</t>
  </si>
  <si>
    <t>VEDANO AL LAMBRO Totale</t>
  </si>
  <si>
    <t>VEDUGGIO CON COLZANO</t>
  </si>
  <si>
    <t>VEDUGGIO CON COLZANO Totale</t>
  </si>
  <si>
    <t>VERANO BRIANZA</t>
  </si>
  <si>
    <t>VERANO BRIANZA Totale</t>
  </si>
  <si>
    <t>VILLASANTA</t>
  </si>
  <si>
    <t>VILLASANTA Totale</t>
  </si>
  <si>
    <t>VIMERCATE</t>
  </si>
  <si>
    <t>VIMERCATE Totale</t>
  </si>
  <si>
    <t>Telefonate ricevute per fascia oraria</t>
  </si>
  <si>
    <t>Fascia</t>
  </si>
  <si>
    <t>Lunedi</t>
  </si>
  <si>
    <t>Martedi</t>
  </si>
  <si>
    <t>Mercoledi</t>
  </si>
  <si>
    <t>Giovedi</t>
  </si>
  <si>
    <t>Venerdi</t>
  </si>
  <si>
    <t>Sabato</t>
  </si>
  <si>
    <t>Domenica</t>
  </si>
  <si>
    <t>Totali</t>
  </si>
  <si>
    <t>00:00 - 00:59</t>
  </si>
  <si>
    <t>01:00 - 01:59</t>
  </si>
  <si>
    <t>02:00 - 02:59</t>
  </si>
  <si>
    <t>03:00 - 03:59</t>
  </si>
  <si>
    <t>04:00 - 04:59</t>
  </si>
  <si>
    <t>05:00 - 05:59</t>
  </si>
  <si>
    <t>06:00 - 06:59</t>
  </si>
  <si>
    <t>07:00 - 07:59</t>
  </si>
  <si>
    <t>08:00 - 08:59</t>
  </si>
  <si>
    <t>09:00 - 09:59</t>
  </si>
  <si>
    <t>10:00 - 10:59</t>
  </si>
  <si>
    <t>11:00 - 11:59</t>
  </si>
  <si>
    <t>12:00 - 12:59</t>
  </si>
  <si>
    <t>13:00 - 13:59</t>
  </si>
  <si>
    <t>14:00 - 14:59</t>
  </si>
  <si>
    <t>15:00 - 15:59</t>
  </si>
  <si>
    <t>16:00 - 16:59</t>
  </si>
  <si>
    <t>17:00 - 17:59</t>
  </si>
  <si>
    <t>18:00 - 18:59</t>
  </si>
  <si>
    <t>19:00 - 19:59</t>
  </si>
  <si>
    <t>20:00 - 20:59</t>
  </si>
  <si>
    <t>21:00 - 21:59</t>
  </si>
  <si>
    <t>22:00 - 22:59</t>
  </si>
  <si>
    <t>23:00 - 23:59</t>
  </si>
  <si>
    <t>CHIUSINI MANCANTI, ROTTI , RUMOROSI</t>
  </si>
  <si>
    <r>
      <rPr>
        <b/>
        <sz val="8"/>
        <rFont val="Times New Roman"/>
        <family val="1"/>
      </rPr>
      <t>Alterazione</t>
    </r>
    <r>
      <rPr>
        <b/>
        <sz val="8"/>
        <color rgb="FF000000"/>
        <rFont val="Times New Roman"/>
        <family val="1"/>
      </rPr>
      <t xml:space="preserve"> delle caratteristiche di potabilità dell'acqua distribuita</t>
    </r>
  </si>
  <si>
    <t>Il chiusino è mancante?</t>
  </si>
  <si>
    <t>Ingaggio Tecnico con mail</t>
  </si>
  <si>
    <t>FOGNATURE   FOGNATURE   FOGNATURE</t>
  </si>
  <si>
    <t>INFILTRAZIONI O ALLAGAMENTI IN LOCALI E AREE PUBBLICHE O PRIVATE</t>
  </si>
  <si>
    <t>Sede Stradale / Passo Carraio / Sottopasso</t>
  </si>
  <si>
    <t>Si sente odore di Fognatura?</t>
  </si>
  <si>
    <t>SI</t>
  </si>
  <si>
    <r>
      <rPr>
        <sz val="12"/>
        <rFont val="Times New Roman"/>
        <family val="1"/>
      </rPr>
      <t>Fuoriuscite di acqua copiose, ovvero anche lievi con pericolo di gelo</t>
    </r>
  </si>
  <si>
    <t>Si</t>
  </si>
  <si>
    <t>Da un chiusino/griglia in proprietà privata</t>
  </si>
  <si>
    <t>Ha già fatto pulire la fognatura interna?</t>
  </si>
  <si>
    <t>Avvio di interventi di pulizia e spurgo a seguito di esondazioni e rigurgiti</t>
  </si>
  <si>
    <t>Altri nella sua via hanno medesimo problema?</t>
  </si>
  <si>
    <t xml:space="preserve">Altri casi </t>
  </si>
  <si>
    <t>Si consiglia di eseguire la pulizia e videoispezionare l'allaccio, in caso si riscontra la rottura ricontattare per chiedere il rifacimento</t>
  </si>
  <si>
    <t>Guasto o occlusione di condotta o canalizzazione fognaria</t>
  </si>
  <si>
    <t>Girare a Reparto Acquedotto</t>
  </si>
  <si>
    <t>dalla fognatura in strada pubblica</t>
  </si>
  <si>
    <t>RIGURGITO FOGNARIO O OCCLUSIONE CONDOTTA/CADITOIA STRADALE</t>
  </si>
  <si>
    <t>La via è alberata? È possiile che le griglie siano ostruite dalle foglie?</t>
  </si>
  <si>
    <t xml:space="preserve">riferire all'utente di richiedere intervento pulizia da parte del Comune </t>
  </si>
  <si>
    <t>La strada si è trasformata in un lago e la stessa entra in proprietà</t>
  </si>
  <si>
    <t>Allagamento da acque piovane a causa di mancato deflusso nel sistema drenante</t>
  </si>
  <si>
    <t>Segnalazione</t>
  </si>
  <si>
    <t>CEDIMENTI , AVVALLAMENTI, BUCHI E/O VORAGINI IN STRADA</t>
  </si>
  <si>
    <t>Ha visto esposti avvisi indicanti lavori di manutenzione programmati da Brianzacque?</t>
  </si>
  <si>
    <t>Altri lavori nella zona</t>
  </si>
  <si>
    <t>Riferire all'utente di verificare se sui cartelli lavori sono riportati i numeri emergenza da utilizzare</t>
  </si>
  <si>
    <t>Ha visto imprese che riportano loghi di Brianzacque effettuare lavori di scavo o di manutenzione nella zona?</t>
  </si>
  <si>
    <t>E' presente sul posto la polizia locale o vigili del fuoco?</t>
  </si>
  <si>
    <t xml:space="preserve">Riferire all'utente che se la problematica interessa la fognatura, gli addetti delle Forze dell'Ordine conatteranno Brianzacque </t>
  </si>
  <si>
    <t>CHIUSINI MANCANTI O AMMALORATI</t>
  </si>
  <si>
    <t>il chiusino è rotto e ne manca una parte?</t>
  </si>
  <si>
    <t xml:space="preserve">Riferire all'utente di avvisare il Comune di pertinenza </t>
  </si>
  <si>
    <t>il chiusino è stato asportato?</t>
  </si>
  <si>
    <t>il chiusino è sulla strada e fuori dalla sua sede?</t>
  </si>
  <si>
    <t>Chiamata Ente Istituzionle</t>
  </si>
  <si>
    <t>Il chiusino è pericoloso?</t>
  </si>
  <si>
    <t>Dire all'ente di inviare come di consueto la comunicazioine via mail all'indirizzo: fognautre_reparto_edili@brianzacque.it con le fotografie di quanto si segnala</t>
  </si>
  <si>
    <t>FF1 - Fuoriuscite copiose o lievi con pericolo GELO</t>
  </si>
  <si>
    <t>FS1 -  Avvio di interventi di pulizia e spurgo a seguito di esondazioni e rigurgiti</t>
  </si>
  <si>
    <t>FA1 - ALTRI CASI</t>
  </si>
  <si>
    <t>FO1 - Guasto o occlusione di condotta o canalizzazione fognaria</t>
  </si>
  <si>
    <t>FP1 - Allagamento da acque piovane a causa di mancato deflusso nel sistema drenante</t>
  </si>
  <si>
    <t>FL1 - Altri lavori nella zona</t>
  </si>
  <si>
    <t>Chiamata ente per chiusino</t>
  </si>
  <si>
    <t>FC1 - Chiamata ente per chiusino</t>
  </si>
  <si>
    <t>Sopralluogo eseguito_ necessari lavori urgenti</t>
  </si>
  <si>
    <t>Sopralluogo eseguito_ necessari lavori programmabili</t>
  </si>
  <si>
    <t>Sopralluogo eseguito_ non necessari ulteriori lavori</t>
  </si>
  <si>
    <t>Stato conseguente all'arrivo sul luogo di pronto intervento del tecnico Brianzacque riscontrato mediante l'intervento direttamente sull'ODL nel WFM su dispositivo mobile</t>
  </si>
  <si>
    <t xml:space="preserve">Ficili </t>
  </si>
  <si>
    <t>Federica</t>
  </si>
  <si>
    <t xml:space="preserve">Simone </t>
  </si>
  <si>
    <t>Palazzo</t>
  </si>
  <si>
    <t xml:space="preserve">Cesarato </t>
  </si>
  <si>
    <t xml:space="preserve">Cannarile </t>
  </si>
  <si>
    <t>Martini</t>
  </si>
  <si>
    <t>Elena</t>
  </si>
  <si>
    <t>Rossi</t>
  </si>
  <si>
    <t>Martina</t>
  </si>
  <si>
    <t>Banfi</t>
  </si>
  <si>
    <t xml:space="preserve">Eritrei </t>
  </si>
  <si>
    <t>federica.ficili@brianzacque.it</t>
  </si>
  <si>
    <t>simone.palazzo@brianzacque.it</t>
  </si>
  <si>
    <t>giuseppe.cesarato@brianzacque.it</t>
  </si>
  <si>
    <t>francesco.cannarile@brianzacque.it</t>
  </si>
  <si>
    <t>elena.martini@brianzacque.it</t>
  </si>
  <si>
    <t>martina.rossi@brianzacque.it</t>
  </si>
  <si>
    <t>martina.banfi@brianzacque.it</t>
  </si>
  <si>
    <t>matteo.eritrei@brianzacque.it</t>
  </si>
  <si>
    <t>Stato in cui si genera il case</t>
  </si>
  <si>
    <t>Stato conseguente all'ingaggio del tecnico da parte dell'operatore di call center mediante invio dell'Ordine di Lavoro con i dati riepilogativi del case e conseguente telefonata di ingaggio se prevista. Il cambio di stato avviene per opera del tecnico di Brianzacque agendo direttamente sull'ODL nel software WFM da dispositivo mobile.</t>
  </si>
  <si>
    <t>Stato del case</t>
  </si>
  <si>
    <t xml:space="preserve">case ancora da lavorare </t>
  </si>
  <si>
    <t>case preso in carico dal tecnico che provvede ad eseguire il sopralluogo</t>
  </si>
  <si>
    <t>case per il quale il tecnico ha eseguito e riscontrato l'esecuzione del sopralluogo da cui scaturisce la necessità di eseguire degli interventi con urgenza</t>
  </si>
  <si>
    <t>case per il quale il tecnico ha eseguito e riscontrato l'esecuzione del sopralluogo da cui scaturisce la necessità di eseguire degli interventi programmabili</t>
  </si>
  <si>
    <t>case per il quale il tecnico ha eseguito e riscontrato l'esecuzione del sopralluogo da cui NON scaturisce la necessità di eseguire ulteriori interventi</t>
  </si>
  <si>
    <t>case per il quale il tecnico ha provveduto a porre fine al guasto / situazione di disservizio</t>
  </si>
  <si>
    <t xml:space="preserve">case annullato in quanto la richiesta che lo ha generato NON E' PERTINENTE
</t>
  </si>
  <si>
    <t>Stato conseguente al termine delle operazioni, siano esse eseguite dal tecnico, da squadre operative interne o da imprese appaltatrici, che pongono fine al guasto e/o al disservizio segnalato dall'utente. Da recepire mediante automatismo nel CRM</t>
  </si>
  <si>
    <r>
      <rPr>
        <sz val="8"/>
        <rFont val="Times New Roman"/>
        <family val="1"/>
      </rPr>
      <t>(1 = uso civile</t>
    </r>
    <r>
      <rPr>
        <sz val="8"/>
        <color rgb="FF000000"/>
        <rFont val="Times New Roman"/>
        <family val="1"/>
      </rPr>
      <t xml:space="preserve"> domestico
2 = uso civile non domestico
e relative sottotipologie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</si>
</sst>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F400]h:mm:ss\ AM/PM"/>
    <numFmt numFmtId="166" formatCode="ddd\ dd:mm:yy"/>
    <numFmt numFmtId="167" formatCode="ddd\ dd\.mm\.yy"/>
    <numFmt numFmtId="168" formatCode="#,##0.000000"/>
  </numFmts>
  <fonts count="68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24"/>
      <name val="Verdana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Verdana"/>
      <family val="2"/>
    </font>
    <font>
      <sz val="10"/>
      <name val="MS Sans Serif"/>
      <family val="2"/>
    </font>
    <font>
      <b/>
      <sz val="16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1"/>
      <name val="Futura Bk BT"/>
    </font>
    <font>
      <sz val="9"/>
      <name val="Verdana"/>
      <family val="2"/>
    </font>
    <font>
      <sz val="8"/>
      <color indexed="9"/>
      <name val="Verdana"/>
      <family val="2"/>
    </font>
    <font>
      <sz val="9"/>
      <color indexed="9"/>
      <name val="Verdana"/>
      <family val="2"/>
    </font>
    <font>
      <b/>
      <sz val="11"/>
      <color rgb="FFFF0000"/>
      <name val="Verdana"/>
      <family val="2"/>
    </font>
    <font>
      <sz val="10"/>
      <color indexed="8"/>
      <name val="MS Sans Serif"/>
      <family val="2"/>
    </font>
    <font>
      <sz val="10"/>
      <color indexed="8"/>
      <name val="Verdana"/>
      <family val="2"/>
    </font>
    <font>
      <b/>
      <sz val="11"/>
      <name val="MS Sans Serif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8"/>
      <name val="Verdana"/>
      <family val="2"/>
    </font>
    <font>
      <sz val="12"/>
      <name val="MS Sans Serif"/>
      <family val="2"/>
    </font>
    <font>
      <b/>
      <i/>
      <sz val="10"/>
      <name val="Verdana"/>
      <family val="2"/>
    </font>
    <font>
      <b/>
      <sz val="10"/>
      <name val="MS Sans Serif"/>
    </font>
    <font>
      <b/>
      <i/>
      <sz val="10"/>
      <color indexed="8"/>
      <name val="Verdana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4" fillId="0" borderId="0"/>
    <xf numFmtId="0" fontId="35" fillId="0" borderId="0"/>
    <xf numFmtId="0" fontId="45" fillId="0" borderId="0"/>
    <xf numFmtId="0" fontId="34" fillId="0" borderId="0"/>
    <xf numFmtId="0" fontId="50" fillId="0" borderId="0"/>
    <xf numFmtId="0" fontId="50" fillId="0" borderId="0"/>
    <xf numFmtId="0" fontId="61" fillId="0" borderId="0"/>
  </cellStyleXfs>
  <cellXfs count="441">
    <xf numFmtId="0" fontId="0" fillId="0" borderId="0" xfId="0"/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0" fontId="8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4" fillId="0" borderId="0" xfId="2"/>
    <xf numFmtId="0" fontId="25" fillId="0" borderId="0" xfId="0" applyFont="1"/>
    <xf numFmtId="0" fontId="0" fillId="0" borderId="15" xfId="0" applyBorder="1"/>
    <xf numFmtId="0" fontId="27" fillId="0" borderId="0" xfId="0" applyFont="1" applyAlignment="1">
      <alignment vertical="top"/>
    </xf>
    <xf numFmtId="0" fontId="28" fillId="0" borderId="2" xfId="0" applyFont="1" applyBorder="1" applyAlignment="1">
      <alignment horizontal="right" vertical="center" wrapText="1" indent="1"/>
    </xf>
    <xf numFmtId="0" fontId="28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1" fontId="33" fillId="0" borderId="0" xfId="0" applyNumberFormat="1" applyFont="1" applyAlignment="1">
      <alignment horizontal="left" vertical="top"/>
    </xf>
    <xf numFmtId="0" fontId="34" fillId="0" borderId="0" xfId="3"/>
    <xf numFmtId="0" fontId="36" fillId="3" borderId="0" xfId="4" applyFont="1" applyFill="1" applyAlignment="1">
      <alignment horizontal="left" vertical="center"/>
    </xf>
    <xf numFmtId="0" fontId="37" fillId="3" borderId="0" xfId="4" applyFont="1" applyFill="1" applyAlignment="1">
      <alignment horizontal="left" vertical="center"/>
    </xf>
    <xf numFmtId="0" fontId="34" fillId="3" borderId="0" xfId="4" applyFont="1" applyFill="1" applyAlignment="1">
      <alignment horizontal="left" vertical="center"/>
    </xf>
    <xf numFmtId="17" fontId="34" fillId="3" borderId="0" xfId="4" applyNumberFormat="1" applyFont="1" applyFill="1" applyAlignment="1">
      <alignment horizontal="center" vertical="center"/>
    </xf>
    <xf numFmtId="0" fontId="38" fillId="3" borderId="0" xfId="4" applyFont="1" applyFill="1" applyAlignment="1">
      <alignment vertical="center"/>
    </xf>
    <xf numFmtId="17" fontId="39" fillId="3" borderId="0" xfId="4" applyNumberFormat="1" applyFont="1" applyFill="1" applyAlignment="1">
      <alignment horizontal="left"/>
    </xf>
    <xf numFmtId="17" fontId="34" fillId="3" borderId="9" xfId="4" applyNumberFormat="1" applyFont="1" applyFill="1" applyBorder="1" applyAlignment="1">
      <alignment vertical="center"/>
    </xf>
    <xf numFmtId="17" fontId="41" fillId="0" borderId="10" xfId="4" applyNumberFormat="1" applyFont="1" applyBorder="1" applyAlignment="1">
      <alignment horizontal="center" wrapText="1"/>
    </xf>
    <xf numFmtId="17" fontId="34" fillId="3" borderId="11" xfId="4" applyNumberFormat="1" applyFont="1" applyFill="1" applyBorder="1" applyAlignment="1">
      <alignment vertical="center"/>
    </xf>
    <xf numFmtId="3" fontId="43" fillId="3" borderId="9" xfId="4" applyNumberFormat="1" applyFont="1" applyFill="1" applyBorder="1"/>
    <xf numFmtId="3" fontId="43" fillId="3" borderId="10" xfId="4" applyNumberFormat="1" applyFont="1" applyFill="1" applyBorder="1"/>
    <xf numFmtId="0" fontId="38" fillId="3" borderId="11" xfId="4" applyFont="1" applyFill="1" applyBorder="1"/>
    <xf numFmtId="1" fontId="42" fillId="3" borderId="10" xfId="4" applyNumberFormat="1" applyFont="1" applyFill="1" applyBorder="1"/>
    <xf numFmtId="164" fontId="42" fillId="3" borderId="11" xfId="4" applyNumberFormat="1" applyFont="1" applyFill="1" applyBorder="1"/>
    <xf numFmtId="164" fontId="42" fillId="3" borderId="10" xfId="4" applyNumberFormat="1" applyFont="1" applyFill="1" applyBorder="1"/>
    <xf numFmtId="1" fontId="42" fillId="3" borderId="9" xfId="4" applyNumberFormat="1" applyFont="1" applyFill="1" applyBorder="1"/>
    <xf numFmtId="0" fontId="34" fillId="0" borderId="13" xfId="0" quotePrefix="1" applyFont="1" applyBorder="1" applyAlignment="1">
      <alignment vertical="center" wrapText="1"/>
    </xf>
    <xf numFmtId="164" fontId="44" fillId="3" borderId="17" xfId="1" applyNumberFormat="1" applyFont="1" applyFill="1" applyBorder="1" applyAlignment="1">
      <alignment vertical="center"/>
    </xf>
    <xf numFmtId="3" fontId="44" fillId="3" borderId="0" xfId="4" applyNumberFormat="1" applyFont="1" applyFill="1" applyAlignment="1">
      <alignment vertical="center"/>
    </xf>
    <xf numFmtId="164" fontId="44" fillId="3" borderId="8" xfId="1" applyNumberFormat="1" applyFont="1" applyFill="1" applyBorder="1" applyAlignment="1">
      <alignment vertical="center"/>
    </xf>
    <xf numFmtId="0" fontId="41" fillId="0" borderId="13" xfId="0" quotePrefix="1" applyFont="1" applyBorder="1" applyAlignment="1">
      <alignment vertical="center"/>
    </xf>
    <xf numFmtId="164" fontId="41" fillId="3" borderId="17" xfId="1" applyNumberFormat="1" applyFont="1" applyFill="1" applyBorder="1" applyAlignment="1">
      <alignment vertical="center"/>
    </xf>
    <xf numFmtId="1" fontId="42" fillId="3" borderId="0" xfId="4" applyNumberFormat="1" applyFont="1" applyFill="1" applyAlignment="1">
      <alignment vertical="center"/>
    </xf>
    <xf numFmtId="164" fontId="42" fillId="3" borderId="17" xfId="4" applyNumberFormat="1" applyFont="1" applyFill="1" applyBorder="1" applyAlignment="1">
      <alignment vertical="center"/>
    </xf>
    <xf numFmtId="0" fontId="43" fillId="3" borderId="6" xfId="4" applyFont="1" applyFill="1" applyBorder="1"/>
    <xf numFmtId="0" fontId="38" fillId="3" borderId="1" xfId="4" applyFont="1" applyFill="1" applyBorder="1"/>
    <xf numFmtId="1" fontId="42" fillId="3" borderId="18" xfId="4" applyNumberFormat="1" applyFont="1" applyFill="1" applyBorder="1"/>
    <xf numFmtId="164" fontId="42" fillId="3" borderId="1" xfId="4" applyNumberFormat="1" applyFont="1" applyFill="1" applyBorder="1"/>
    <xf numFmtId="0" fontId="41" fillId="0" borderId="13" xfId="0" applyFont="1" applyBorder="1" applyAlignment="1">
      <alignment vertical="center"/>
    </xf>
    <xf numFmtId="164" fontId="42" fillId="3" borderId="17" xfId="1" applyNumberFormat="1" applyFont="1" applyFill="1" applyBorder="1" applyAlignment="1">
      <alignment vertical="center"/>
    </xf>
    <xf numFmtId="1" fontId="42" fillId="3" borderId="16" xfId="4" applyNumberFormat="1" applyFont="1" applyFill="1" applyBorder="1" applyAlignment="1">
      <alignment vertical="center"/>
    </xf>
    <xf numFmtId="164" fontId="42" fillId="3" borderId="8" xfId="4" applyNumberFormat="1" applyFont="1" applyFill="1" applyBorder="1" applyAlignment="1">
      <alignment vertical="center"/>
    </xf>
    <xf numFmtId="164" fontId="42" fillId="3" borderId="0" xfId="1" applyNumberFormat="1" applyFont="1" applyFill="1" applyAlignment="1">
      <alignment vertical="center"/>
    </xf>
    <xf numFmtId="1" fontId="42" fillId="3" borderId="7" xfId="4" applyNumberFormat="1" applyFont="1" applyFill="1" applyBorder="1" applyAlignment="1">
      <alignment vertical="center"/>
    </xf>
    <xf numFmtId="0" fontId="34" fillId="0" borderId="13" xfId="0" quotePrefix="1" applyFont="1" applyBorder="1" applyAlignment="1">
      <alignment vertical="center"/>
    </xf>
    <xf numFmtId="1" fontId="44" fillId="3" borderId="0" xfId="4" applyNumberFormat="1" applyFont="1" applyFill="1" applyAlignment="1">
      <alignment vertical="center"/>
    </xf>
    <xf numFmtId="164" fontId="44" fillId="3" borderId="17" xfId="4" applyNumberFormat="1" applyFont="1" applyFill="1" applyBorder="1" applyAlignment="1">
      <alignment vertical="center"/>
    </xf>
    <xf numFmtId="164" fontId="44" fillId="3" borderId="0" xfId="1" applyNumberFormat="1" applyFont="1" applyFill="1" applyAlignment="1">
      <alignment vertical="center"/>
    </xf>
    <xf numFmtId="1" fontId="44" fillId="3" borderId="13" xfId="4" applyNumberFormat="1" applyFont="1" applyFill="1" applyBorder="1" applyAlignment="1">
      <alignment vertical="center"/>
    </xf>
    <xf numFmtId="0" fontId="41" fillId="3" borderId="13" xfId="4" applyFont="1" applyFill="1" applyBorder="1"/>
    <xf numFmtId="164" fontId="42" fillId="3" borderId="17" xfId="1" applyNumberFormat="1" applyFont="1" applyFill="1" applyBorder="1"/>
    <xf numFmtId="1" fontId="42" fillId="3" borderId="0" xfId="4" applyNumberFormat="1" applyFont="1" applyFill="1"/>
    <xf numFmtId="164" fontId="42" fillId="3" borderId="17" xfId="4" applyNumberFormat="1" applyFont="1" applyFill="1" applyBorder="1"/>
    <xf numFmtId="1" fontId="42" fillId="3" borderId="13" xfId="4" applyNumberFormat="1" applyFont="1" applyFill="1" applyBorder="1"/>
    <xf numFmtId="164" fontId="42" fillId="3" borderId="18" xfId="4" applyNumberFormat="1" applyFont="1" applyFill="1" applyBorder="1"/>
    <xf numFmtId="1" fontId="42" fillId="3" borderId="6" xfId="4" applyNumberFormat="1" applyFont="1" applyFill="1" applyBorder="1"/>
    <xf numFmtId="164" fontId="44" fillId="0" borderId="17" xfId="1" applyNumberFormat="1" applyFont="1" applyBorder="1" applyAlignment="1">
      <alignment vertical="center"/>
    </xf>
    <xf numFmtId="0" fontId="44" fillId="0" borderId="16" xfId="4" applyFont="1" applyBorder="1" applyAlignment="1">
      <alignment vertical="center"/>
    </xf>
    <xf numFmtId="164" fontId="44" fillId="0" borderId="17" xfId="4" applyNumberFormat="1" applyFont="1" applyBorder="1" applyAlignment="1">
      <alignment vertical="center"/>
    </xf>
    <xf numFmtId="0" fontId="44" fillId="0" borderId="0" xfId="4" applyFont="1" applyAlignment="1">
      <alignment vertical="center"/>
    </xf>
    <xf numFmtId="1" fontId="38" fillId="3" borderId="18" xfId="4" applyNumberFormat="1" applyFont="1" applyFill="1" applyBorder="1"/>
    <xf numFmtId="17" fontId="44" fillId="3" borderId="18" xfId="4" applyNumberFormat="1" applyFont="1" applyFill="1" applyBorder="1" applyAlignment="1">
      <alignment vertical="center"/>
    </xf>
    <xf numFmtId="17" fontId="44" fillId="3" borderId="1" xfId="4" applyNumberFormat="1" applyFont="1" applyFill="1" applyBorder="1" applyAlignment="1">
      <alignment vertical="center"/>
    </xf>
    <xf numFmtId="0" fontId="34" fillId="3" borderId="13" xfId="4" quotePrefix="1" applyFont="1" applyFill="1" applyBorder="1" applyAlignment="1">
      <alignment vertical="center"/>
    </xf>
    <xf numFmtId="21" fontId="34" fillId="3" borderId="0" xfId="4" quotePrefix="1" applyNumberFormat="1" applyFont="1" applyFill="1" applyAlignment="1">
      <alignment vertical="center"/>
    </xf>
    <xf numFmtId="21" fontId="34" fillId="3" borderId="17" xfId="4" quotePrefix="1" applyNumberFormat="1" applyFont="1" applyFill="1" applyBorder="1" applyAlignment="1">
      <alignment vertical="center"/>
    </xf>
    <xf numFmtId="21" fontId="44" fillId="3" borderId="0" xfId="4" applyNumberFormat="1" applyFont="1" applyFill="1" applyAlignment="1">
      <alignment vertical="center"/>
    </xf>
    <xf numFmtId="21" fontId="44" fillId="3" borderId="17" xfId="4" applyNumberFormat="1" applyFont="1" applyFill="1" applyBorder="1" applyAlignment="1">
      <alignment vertical="center"/>
    </xf>
    <xf numFmtId="0" fontId="34" fillId="0" borderId="13" xfId="4" quotePrefix="1" applyFont="1" applyBorder="1" applyAlignment="1">
      <alignment vertical="center"/>
    </xf>
    <xf numFmtId="0" fontId="34" fillId="3" borderId="6" xfId="4" quotePrefix="1" applyFont="1" applyFill="1" applyBorder="1" applyAlignment="1">
      <alignment vertical="center"/>
    </xf>
    <xf numFmtId="21" fontId="34" fillId="3" borderId="18" xfId="4" quotePrefix="1" applyNumberFormat="1" applyFont="1" applyFill="1" applyBorder="1" applyAlignment="1">
      <alignment vertical="center"/>
    </xf>
    <xf numFmtId="21" fontId="34" fillId="3" borderId="1" xfId="4" applyNumberFormat="1" applyFont="1" applyFill="1" applyBorder="1" applyAlignment="1">
      <alignment vertical="center"/>
    </xf>
    <xf numFmtId="21" fontId="44" fillId="3" borderId="18" xfId="4" applyNumberFormat="1" applyFont="1" applyFill="1" applyBorder="1" applyAlignment="1">
      <alignment vertical="center"/>
    </xf>
    <xf numFmtId="21" fontId="44" fillId="3" borderId="1" xfId="4" applyNumberFormat="1" applyFont="1" applyFill="1" applyBorder="1" applyAlignment="1">
      <alignment vertical="center"/>
    </xf>
    <xf numFmtId="21" fontId="44" fillId="3" borderId="18" xfId="4" applyNumberFormat="1" applyFont="1" applyFill="1" applyBorder="1" applyAlignment="1">
      <alignment horizontal="right" vertical="center"/>
    </xf>
    <xf numFmtId="0" fontId="38" fillId="3" borderId="6" xfId="4" applyFont="1" applyFill="1" applyBorder="1"/>
    <xf numFmtId="0" fontId="34" fillId="0" borderId="18" xfId="3" applyBorder="1"/>
    <xf numFmtId="0" fontId="34" fillId="0" borderId="1" xfId="3" applyBorder="1"/>
    <xf numFmtId="0" fontId="34" fillId="0" borderId="7" xfId="3" applyBorder="1"/>
    <xf numFmtId="0" fontId="34" fillId="0" borderId="8" xfId="3" applyBorder="1"/>
    <xf numFmtId="0" fontId="34" fillId="0" borderId="9" xfId="3" applyBorder="1"/>
    <xf numFmtId="0" fontId="34" fillId="0" borderId="11" xfId="3" applyBorder="1"/>
    <xf numFmtId="0" fontId="34" fillId="3" borderId="7" xfId="4" quotePrefix="1" applyFont="1" applyFill="1" applyBorder="1" applyAlignment="1">
      <alignment vertical="center"/>
    </xf>
    <xf numFmtId="46" fontId="34" fillId="3" borderId="16" xfId="4" quotePrefix="1" applyNumberFormat="1" applyFont="1" applyFill="1" applyBorder="1" applyAlignment="1">
      <alignment vertical="center"/>
    </xf>
    <xf numFmtId="46" fontId="34" fillId="3" borderId="8" xfId="4" quotePrefix="1" applyNumberFormat="1" applyFont="1" applyFill="1" applyBorder="1" applyAlignment="1">
      <alignment vertical="center"/>
    </xf>
    <xf numFmtId="46" fontId="44" fillId="3" borderId="0" xfId="4" applyNumberFormat="1" applyFont="1" applyFill="1" applyAlignment="1">
      <alignment vertical="center"/>
    </xf>
    <xf numFmtId="0" fontId="34" fillId="0" borderId="17" xfId="3" applyBorder="1"/>
    <xf numFmtId="46" fontId="44" fillId="3" borderId="7" xfId="4" applyNumberFormat="1" applyFont="1" applyFill="1" applyBorder="1" applyAlignment="1">
      <alignment vertical="center"/>
    </xf>
    <xf numFmtId="46" fontId="44" fillId="3" borderId="8" xfId="4" applyNumberFormat="1" applyFont="1" applyFill="1" applyBorder="1" applyAlignment="1">
      <alignment vertical="center"/>
    </xf>
    <xf numFmtId="46" fontId="34" fillId="3" borderId="0" xfId="4" quotePrefix="1" applyNumberFormat="1" applyFont="1" applyFill="1" applyAlignment="1">
      <alignment vertical="center"/>
    </xf>
    <xf numFmtId="46" fontId="34" fillId="3" borderId="17" xfId="4" quotePrefix="1" applyNumberFormat="1" applyFont="1" applyFill="1" applyBorder="1" applyAlignment="1">
      <alignment vertical="center"/>
    </xf>
    <xf numFmtId="46" fontId="44" fillId="3" borderId="13" xfId="4" applyNumberFormat="1" applyFont="1" applyFill="1" applyBorder="1" applyAlignment="1">
      <alignment vertical="center"/>
    </xf>
    <xf numFmtId="46" fontId="44" fillId="3" borderId="17" xfId="4" applyNumberFormat="1" applyFont="1" applyFill="1" applyBorder="1" applyAlignment="1">
      <alignment vertical="center"/>
    </xf>
    <xf numFmtId="46" fontId="34" fillId="3" borderId="18" xfId="4" quotePrefix="1" applyNumberFormat="1" applyFont="1" applyFill="1" applyBorder="1" applyAlignment="1">
      <alignment vertical="center"/>
    </xf>
    <xf numFmtId="46" fontId="34" fillId="3" borderId="1" xfId="4" quotePrefix="1" applyNumberFormat="1" applyFont="1" applyFill="1" applyBorder="1" applyAlignment="1">
      <alignment vertical="center"/>
    </xf>
    <xf numFmtId="46" fontId="44" fillId="3" borderId="18" xfId="4" applyNumberFormat="1" applyFont="1" applyFill="1" applyBorder="1" applyAlignment="1">
      <alignment vertical="center"/>
    </xf>
    <xf numFmtId="46" fontId="44" fillId="3" borderId="6" xfId="4" applyNumberFormat="1" applyFont="1" applyFill="1" applyBorder="1" applyAlignment="1">
      <alignment vertical="center"/>
    </xf>
    <xf numFmtId="46" fontId="44" fillId="3" borderId="1" xfId="4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43" fillId="0" borderId="9" xfId="0" applyNumberFormat="1" applyFont="1" applyBorder="1"/>
    <xf numFmtId="3" fontId="43" fillId="3" borderId="10" xfId="0" applyNumberFormat="1" applyFont="1" applyFill="1" applyBorder="1"/>
    <xf numFmtId="0" fontId="38" fillId="3" borderId="10" xfId="0" applyFont="1" applyFill="1" applyBorder="1"/>
    <xf numFmtId="0" fontId="38" fillId="0" borderId="11" xfId="0" applyFont="1" applyBorder="1"/>
    <xf numFmtId="0" fontId="38" fillId="0" borderId="0" xfId="0" applyFont="1"/>
    <xf numFmtId="3" fontId="34" fillId="0" borderId="13" xfId="0" quotePrefix="1" applyNumberFormat="1" applyFont="1" applyBorder="1" applyAlignment="1">
      <alignment vertical="center" wrapText="1"/>
    </xf>
    <xf numFmtId="3" fontId="34" fillId="3" borderId="0" xfId="0" applyNumberFormat="1" applyFont="1" applyFill="1" applyAlignment="1">
      <alignment vertical="center"/>
    </xf>
    <xf numFmtId="0" fontId="34" fillId="0" borderId="17" xfId="0" applyFont="1" applyBorder="1" applyAlignment="1">
      <alignment vertical="center"/>
    </xf>
    <xf numFmtId="3" fontId="41" fillId="3" borderId="0" xfId="0" applyNumberFormat="1" applyFont="1" applyFill="1" applyAlignment="1">
      <alignment vertical="center"/>
    </xf>
    <xf numFmtId="164" fontId="41" fillId="3" borderId="0" xfId="1" applyNumberFormat="1" applyFont="1" applyFill="1" applyAlignment="1">
      <alignment vertical="center"/>
    </xf>
    <xf numFmtId="0" fontId="43" fillId="0" borderId="6" xfId="0" applyFont="1" applyBorder="1"/>
    <xf numFmtId="3" fontId="43" fillId="3" borderId="18" xfId="0" applyNumberFormat="1" applyFont="1" applyFill="1" applyBorder="1"/>
    <xf numFmtId="0" fontId="38" fillId="3" borderId="18" xfId="0" applyFont="1" applyFill="1" applyBorder="1"/>
    <xf numFmtId="0" fontId="38" fillId="0" borderId="1" xfId="0" applyFont="1" applyBorder="1"/>
    <xf numFmtId="3" fontId="34" fillId="0" borderId="13" xfId="0" quotePrefix="1" applyNumberFormat="1" applyFont="1" applyBorder="1" applyAlignment="1">
      <alignment vertical="center"/>
    </xf>
    <xf numFmtId="3" fontId="34" fillId="3" borderId="0" xfId="1" applyNumberFormat="1" applyFont="1" applyFill="1" applyAlignment="1">
      <alignment vertical="center"/>
    </xf>
    <xf numFmtId="0" fontId="44" fillId="0" borderId="17" xfId="0" applyFont="1" applyBorder="1" applyAlignment="1">
      <alignment vertical="center"/>
    </xf>
    <xf numFmtId="3" fontId="41" fillId="3" borderId="13" xfId="4" applyNumberFormat="1" applyFont="1" applyFill="1" applyBorder="1"/>
    <xf numFmtId="1" fontId="38" fillId="3" borderId="18" xfId="0" applyNumberFormat="1" applyFont="1" applyFill="1" applyBorder="1"/>
    <xf numFmtId="1" fontId="38" fillId="0" borderId="1" xfId="0" applyNumberFormat="1" applyFont="1" applyBorder="1"/>
    <xf numFmtId="1" fontId="38" fillId="0" borderId="0" xfId="0" applyNumberFormat="1" applyFont="1"/>
    <xf numFmtId="1" fontId="34" fillId="0" borderId="17" xfId="0" applyNumberFormat="1" applyFont="1" applyBorder="1" applyAlignment="1">
      <alignment vertical="center"/>
    </xf>
    <xf numFmtId="0" fontId="43" fillId="0" borderId="6" xfId="4" applyFont="1" applyBorder="1"/>
    <xf numFmtId="0" fontId="38" fillId="3" borderId="18" xfId="4" applyFont="1" applyFill="1" applyBorder="1"/>
    <xf numFmtId="0" fontId="38" fillId="0" borderId="1" xfId="4" applyFont="1" applyBorder="1"/>
    <xf numFmtId="0" fontId="38" fillId="0" borderId="0" xfId="4" applyFont="1"/>
    <xf numFmtId="165" fontId="34" fillId="3" borderId="0" xfId="0" applyNumberFormat="1" applyFont="1" applyFill="1" applyAlignment="1">
      <alignment vertical="center"/>
    </xf>
    <xf numFmtId="0" fontId="34" fillId="0" borderId="17" xfId="4" quotePrefix="1" applyFont="1" applyBorder="1" applyAlignment="1">
      <alignment vertical="center"/>
    </xf>
    <xf numFmtId="0" fontId="34" fillId="0" borderId="0" xfId="4" quotePrefix="1" applyFont="1" applyAlignment="1">
      <alignment vertical="center"/>
    </xf>
    <xf numFmtId="0" fontId="34" fillId="0" borderId="0" xfId="4" applyFont="1" applyAlignment="1">
      <alignment vertical="center"/>
    </xf>
    <xf numFmtId="21" fontId="34" fillId="3" borderId="0" xfId="4" applyNumberFormat="1" applyFont="1" applyFill="1" applyAlignment="1">
      <alignment vertical="center"/>
    </xf>
    <xf numFmtId="11" fontId="34" fillId="3" borderId="0" xfId="4" applyNumberFormat="1" applyFont="1" applyFill="1" applyAlignment="1">
      <alignment vertical="center"/>
    </xf>
    <xf numFmtId="11" fontId="34" fillId="0" borderId="17" xfId="4" applyNumberFormat="1" applyFont="1" applyBorder="1" applyAlignment="1">
      <alignment vertical="center"/>
    </xf>
    <xf numFmtId="165" fontId="34" fillId="0" borderId="0" xfId="0" applyNumberFormat="1" applyFont="1" applyAlignment="1">
      <alignment vertical="center"/>
    </xf>
    <xf numFmtId="11" fontId="34" fillId="3" borderId="17" xfId="0" applyNumberFormat="1" applyFont="1" applyFill="1" applyBorder="1" applyAlignment="1">
      <alignment vertical="center"/>
    </xf>
    <xf numFmtId="21" fontId="34" fillId="0" borderId="0" xfId="0" applyNumberFormat="1" applyFont="1" applyAlignment="1">
      <alignment vertical="center"/>
    </xf>
    <xf numFmtId="0" fontId="34" fillId="0" borderId="6" xfId="4" quotePrefix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11" fontId="34" fillId="3" borderId="18" xfId="4" applyNumberFormat="1" applyFont="1" applyFill="1" applyBorder="1" applyAlignment="1">
      <alignment vertical="center"/>
    </xf>
    <xf numFmtId="0" fontId="34" fillId="0" borderId="1" xfId="4" applyFont="1" applyBorder="1" applyAlignment="1">
      <alignment vertical="center"/>
    </xf>
    <xf numFmtId="11" fontId="34" fillId="0" borderId="0" xfId="0" applyNumberFormat="1" applyFont="1" applyAlignment="1">
      <alignment vertical="center"/>
    </xf>
    <xf numFmtId="0" fontId="34" fillId="3" borderId="0" xfId="5" applyFont="1" applyFill="1" applyAlignment="1">
      <alignment vertical="center"/>
    </xf>
    <xf numFmtId="166" fontId="46" fillId="3" borderId="0" xfId="5" applyNumberFormat="1" applyFont="1" applyFill="1" applyAlignment="1">
      <alignment horizontal="center" vertical="center" wrapText="1"/>
    </xf>
    <xf numFmtId="3" fontId="46" fillId="3" borderId="9" xfId="5" applyNumberFormat="1" applyFont="1" applyFill="1" applyBorder="1" applyAlignment="1">
      <alignment horizontal="center" vertical="center" wrapText="1"/>
    </xf>
    <xf numFmtId="3" fontId="47" fillId="3" borderId="2" xfId="5" quotePrefix="1" applyNumberFormat="1" applyFont="1" applyFill="1" applyBorder="1" applyAlignment="1">
      <alignment horizontal="center" vertical="center" textRotation="90" wrapText="1"/>
    </xf>
    <xf numFmtId="3" fontId="46" fillId="3" borderId="10" xfId="5" applyNumberFormat="1" applyFont="1" applyFill="1" applyBorder="1" applyAlignment="1">
      <alignment horizontal="center" vertical="center" wrapText="1"/>
    </xf>
    <xf numFmtId="3" fontId="46" fillId="3" borderId="2" xfId="5" applyNumberFormat="1" applyFont="1" applyFill="1" applyBorder="1" applyAlignment="1">
      <alignment horizontal="center" vertical="center" wrapText="1"/>
    </xf>
    <xf numFmtId="3" fontId="44" fillId="3" borderId="10" xfId="5" applyNumberFormat="1" applyFont="1" applyFill="1" applyBorder="1" applyAlignment="1">
      <alignment horizontal="center" vertical="center" textRotation="90" wrapText="1"/>
    </xf>
    <xf numFmtId="3" fontId="48" fillId="0" borderId="2" xfId="5" quotePrefix="1" applyNumberFormat="1" applyFont="1" applyBorder="1" applyAlignment="1">
      <alignment horizontal="center" vertical="center" wrapText="1"/>
    </xf>
    <xf numFmtId="3" fontId="46" fillId="0" borderId="2" xfId="5" applyNumberFormat="1" applyFont="1" applyBorder="1" applyAlignment="1">
      <alignment horizontal="center" vertical="center" wrapText="1"/>
    </xf>
    <xf numFmtId="0" fontId="46" fillId="3" borderId="0" xfId="5" applyFont="1" applyFill="1" applyAlignment="1">
      <alignment horizontal="center" vertical="center" wrapText="1"/>
    </xf>
    <xf numFmtId="166" fontId="34" fillId="3" borderId="18" xfId="5" applyNumberFormat="1" applyFont="1" applyFill="1" applyBorder="1" applyAlignment="1">
      <alignment horizontal="center" vertical="center" wrapText="1"/>
    </xf>
    <xf numFmtId="3" fontId="41" fillId="3" borderId="7" xfId="5" applyNumberFormat="1" applyFont="1" applyFill="1" applyBorder="1" applyAlignment="1">
      <alignment horizontal="center" vertical="center" wrapText="1"/>
    </xf>
    <xf numFmtId="3" fontId="41" fillId="3" borderId="3" xfId="5" applyNumberFormat="1" applyFont="1" applyFill="1" applyBorder="1" applyAlignment="1">
      <alignment horizontal="center" vertical="center" wrapText="1"/>
    </xf>
    <xf numFmtId="3" fontId="41" fillId="3" borderId="16" xfId="5" applyNumberFormat="1" applyFont="1" applyFill="1" applyBorder="1" applyAlignment="1">
      <alignment horizontal="center" vertical="center" wrapText="1"/>
    </xf>
    <xf numFmtId="164" fontId="42" fillId="3" borderId="16" xfId="1" applyNumberFormat="1" applyFont="1" applyFill="1" applyBorder="1" applyAlignment="1">
      <alignment horizontal="center" vertical="center" wrapText="1"/>
    </xf>
    <xf numFmtId="46" fontId="41" fillId="3" borderId="3" xfId="5" applyNumberFormat="1" applyFont="1" applyFill="1" applyBorder="1" applyAlignment="1">
      <alignment horizontal="center" vertical="center" wrapText="1"/>
    </xf>
    <xf numFmtId="0" fontId="41" fillId="3" borderId="0" xfId="5" applyFont="1" applyFill="1" applyAlignment="1">
      <alignment horizontal="center" vertical="center" wrapText="1"/>
    </xf>
    <xf numFmtId="167" fontId="34" fillId="3" borderId="7" xfId="5" applyNumberFormat="1" applyFont="1" applyFill="1" applyBorder="1" applyAlignment="1">
      <alignment horizontal="center" vertical="center" wrapText="1"/>
    </xf>
    <xf numFmtId="3" fontId="34" fillId="3" borderId="16" xfId="5" applyNumberFormat="1" applyFont="1" applyFill="1" applyBorder="1" applyAlignment="1">
      <alignment horizontal="center" vertical="center" wrapText="1"/>
    </xf>
    <xf numFmtId="3" fontId="34" fillId="3" borderId="3" xfId="5" applyNumberFormat="1" applyFont="1" applyFill="1" applyBorder="1" applyAlignment="1">
      <alignment horizontal="center" vertical="center" wrapText="1"/>
    </xf>
    <xf numFmtId="3" fontId="41" fillId="3" borderId="16" xfId="5" applyNumberFormat="1" applyFont="1" applyFill="1" applyBorder="1" applyAlignment="1">
      <alignment horizontal="center" vertical="center"/>
    </xf>
    <xf numFmtId="164" fontId="44" fillId="3" borderId="3" xfId="1" applyNumberFormat="1" applyFont="1" applyFill="1" applyBorder="1" applyAlignment="1">
      <alignment horizontal="center" vertical="center" wrapText="1"/>
    </xf>
    <xf numFmtId="46" fontId="34" fillId="3" borderId="8" xfId="5" applyNumberFormat="1" applyFont="1" applyFill="1" applyBorder="1" applyAlignment="1">
      <alignment horizontal="center" vertical="center" wrapText="1"/>
    </xf>
    <xf numFmtId="168" fontId="34" fillId="3" borderId="0" xfId="5" applyNumberFormat="1" applyFont="1" applyFill="1" applyAlignment="1">
      <alignment horizontal="center" vertical="center" wrapText="1"/>
    </xf>
    <xf numFmtId="0" fontId="34" fillId="3" borderId="0" xfId="5" applyFont="1" applyFill="1" applyAlignment="1">
      <alignment horizontal="center" vertical="center" wrapText="1"/>
    </xf>
    <xf numFmtId="3" fontId="41" fillId="3" borderId="4" xfId="5" applyNumberFormat="1" applyFont="1" applyFill="1" applyBorder="1" applyAlignment="1">
      <alignment horizontal="center" vertical="center" wrapText="1"/>
    </xf>
    <xf numFmtId="3" fontId="34" fillId="3" borderId="0" xfId="5" applyNumberFormat="1" applyFont="1" applyFill="1" applyAlignment="1">
      <alignment horizontal="center" vertical="center" wrapText="1"/>
    </xf>
    <xf numFmtId="3" fontId="34" fillId="3" borderId="4" xfId="5" applyNumberFormat="1" applyFont="1" applyFill="1" applyBorder="1" applyAlignment="1">
      <alignment horizontal="center" vertical="center" wrapText="1"/>
    </xf>
    <xf numFmtId="3" fontId="41" fillId="3" borderId="0" xfId="5" applyNumberFormat="1" applyFont="1" applyFill="1" applyAlignment="1">
      <alignment horizontal="center" vertical="center"/>
    </xf>
    <xf numFmtId="164" fontId="44" fillId="3" borderId="4" xfId="1" applyNumberFormat="1" applyFont="1" applyFill="1" applyBorder="1" applyAlignment="1">
      <alignment horizontal="center" vertical="center" wrapText="1"/>
    </xf>
    <xf numFmtId="46" fontId="34" fillId="3" borderId="17" xfId="5" applyNumberFormat="1" applyFont="1" applyFill="1" applyBorder="1" applyAlignment="1">
      <alignment horizontal="center" vertical="center" wrapText="1"/>
    </xf>
    <xf numFmtId="3" fontId="41" fillId="3" borderId="5" xfId="5" applyNumberFormat="1" applyFont="1" applyFill="1" applyBorder="1" applyAlignment="1">
      <alignment horizontal="center" vertical="center" wrapText="1"/>
    </xf>
    <xf numFmtId="3" fontId="34" fillId="3" borderId="18" xfId="5" applyNumberFormat="1" applyFont="1" applyFill="1" applyBorder="1" applyAlignment="1">
      <alignment horizontal="center" vertical="center" wrapText="1"/>
    </xf>
    <xf numFmtId="3" fontId="34" fillId="3" borderId="5" xfId="5" applyNumberFormat="1" applyFont="1" applyFill="1" applyBorder="1" applyAlignment="1">
      <alignment horizontal="center" vertical="center" wrapText="1"/>
    </xf>
    <xf numFmtId="3" fontId="41" fillId="3" borderId="18" xfId="5" applyNumberFormat="1" applyFont="1" applyFill="1" applyBorder="1" applyAlignment="1">
      <alignment horizontal="center" vertical="center"/>
    </xf>
    <xf numFmtId="164" fontId="44" fillId="3" borderId="5" xfId="1" applyNumberFormat="1" applyFont="1" applyFill="1" applyBorder="1" applyAlignment="1">
      <alignment horizontal="center" vertical="center" wrapText="1"/>
    </xf>
    <xf numFmtId="46" fontId="34" fillId="3" borderId="1" xfId="5" applyNumberFormat="1" applyFont="1" applyFill="1" applyBorder="1" applyAlignment="1">
      <alignment horizontal="center" vertical="center" wrapText="1"/>
    </xf>
    <xf numFmtId="167" fontId="34" fillId="3" borderId="9" xfId="5" applyNumberFormat="1" applyFont="1" applyFill="1" applyBorder="1" applyAlignment="1">
      <alignment horizontal="center" vertical="center" wrapText="1"/>
    </xf>
    <xf numFmtId="166" fontId="34" fillId="3" borderId="0" xfId="5" applyNumberFormat="1" applyFont="1" applyFill="1" applyAlignment="1">
      <alignment vertical="center"/>
    </xf>
    <xf numFmtId="3" fontId="34" fillId="3" borderId="0" xfId="5" applyNumberFormat="1" applyFont="1" applyFill="1" applyAlignment="1">
      <alignment vertical="center"/>
    </xf>
    <xf numFmtId="3" fontId="39" fillId="3" borderId="0" xfId="5" applyNumberFormat="1" applyFont="1" applyFill="1" applyAlignment="1">
      <alignment vertical="center"/>
    </xf>
    <xf numFmtId="3" fontId="41" fillId="3" borderId="0" xfId="5" applyNumberFormat="1" applyFont="1" applyFill="1" applyAlignment="1">
      <alignment vertical="center"/>
    </xf>
    <xf numFmtId="166" fontId="40" fillId="3" borderId="0" xfId="5" applyNumberFormat="1" applyFont="1" applyFill="1" applyAlignment="1">
      <alignment vertical="center"/>
    </xf>
    <xf numFmtId="166" fontId="40" fillId="3" borderId="0" xfId="5" quotePrefix="1" applyNumberFormat="1" applyFont="1" applyFill="1" applyAlignment="1">
      <alignment vertical="center"/>
    </xf>
    <xf numFmtId="166" fontId="40" fillId="3" borderId="0" xfId="5" applyNumberFormat="1" applyFont="1" applyFill="1" applyAlignment="1">
      <alignment horizontal="center" vertical="center" wrapText="1"/>
    </xf>
    <xf numFmtId="1" fontId="34" fillId="3" borderId="0" xfId="6" applyNumberFormat="1" applyFill="1" applyAlignment="1">
      <alignment horizontal="center"/>
    </xf>
    <xf numFmtId="0" fontId="34" fillId="3" borderId="0" xfId="6" applyFill="1"/>
    <xf numFmtId="0" fontId="41" fillId="3" borderId="17" xfId="6" applyFont="1" applyFill="1" applyBorder="1" applyAlignment="1">
      <alignment horizontal="center"/>
    </xf>
    <xf numFmtId="0" fontId="41" fillId="3" borderId="11" xfId="6" applyFont="1" applyFill="1" applyBorder="1" applyAlignment="1">
      <alignment horizontal="center" vertical="center" wrapText="1"/>
    </xf>
    <xf numFmtId="0" fontId="41" fillId="3" borderId="2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horizontal="center"/>
    </xf>
    <xf numFmtId="164" fontId="49" fillId="3" borderId="11" xfId="6" applyNumberFormat="1" applyFont="1" applyFill="1" applyBorder="1" applyAlignment="1">
      <alignment horizontal="center" vertical="center" wrapText="1"/>
    </xf>
    <xf numFmtId="164" fontId="49" fillId="3" borderId="2" xfId="6" applyNumberFormat="1" applyFont="1" applyFill="1" applyBorder="1" applyAlignment="1">
      <alignment horizontal="center" vertical="center" wrapText="1"/>
    </xf>
    <xf numFmtId="0" fontId="41" fillId="3" borderId="2" xfId="6" applyFont="1" applyFill="1" applyBorder="1" applyAlignment="1">
      <alignment horizontal="center"/>
    </xf>
    <xf numFmtId="3" fontId="41" fillId="3" borderId="5" xfId="6" applyNumberFormat="1" applyFont="1" applyFill="1" applyBorder="1" applyAlignment="1">
      <alignment horizontal="center"/>
    </xf>
    <xf numFmtId="3" fontId="41" fillId="3" borderId="2" xfId="6" applyNumberFormat="1" applyFont="1" applyFill="1" applyBorder="1" applyAlignment="1">
      <alignment horizontal="center"/>
    </xf>
    <xf numFmtId="167" fontId="34" fillId="3" borderId="3" xfId="5" applyNumberFormat="1" applyFont="1" applyFill="1" applyBorder="1" applyAlignment="1">
      <alignment horizontal="center" vertical="center" wrapText="1"/>
    </xf>
    <xf numFmtId="3" fontId="34" fillId="3" borderId="5" xfId="6" applyNumberFormat="1" applyFill="1" applyBorder="1" applyAlignment="1">
      <alignment horizontal="center"/>
    </xf>
    <xf numFmtId="3" fontId="34" fillId="3" borderId="2" xfId="6" applyNumberFormat="1" applyFill="1" applyBorder="1" applyAlignment="1">
      <alignment horizontal="center"/>
    </xf>
    <xf numFmtId="3" fontId="34" fillId="3" borderId="6" xfId="6" applyNumberFormat="1" applyFill="1" applyBorder="1" applyAlignment="1">
      <alignment horizontal="center"/>
    </xf>
    <xf numFmtId="167" fontId="34" fillId="3" borderId="2" xfId="5" applyNumberFormat="1" applyFont="1" applyFill="1" applyBorder="1" applyAlignment="1">
      <alignment horizontal="center" vertical="center" wrapText="1"/>
    </xf>
    <xf numFmtId="166" fontId="40" fillId="3" borderId="0" xfId="5" applyNumberFormat="1" applyFont="1" applyFill="1" applyAlignment="1">
      <alignment vertical="center" wrapText="1"/>
    </xf>
    <xf numFmtId="0" fontId="51" fillId="3" borderId="0" xfId="7" applyFont="1" applyFill="1"/>
    <xf numFmtId="0" fontId="51" fillId="3" borderId="0" xfId="7" applyFont="1" applyFill="1" applyAlignment="1">
      <alignment wrapText="1"/>
    </xf>
    <xf numFmtId="0" fontId="41" fillId="3" borderId="19" xfId="6" applyFont="1" applyFill="1" applyBorder="1" applyAlignment="1">
      <alignment horizontal="center" vertical="center" wrapText="1"/>
    </xf>
    <xf numFmtId="0" fontId="53" fillId="3" borderId="0" xfId="7" applyFont="1" applyFill="1" applyAlignment="1">
      <alignment horizontal="center" wrapText="1"/>
    </xf>
    <xf numFmtId="17" fontId="34" fillId="3" borderId="4" xfId="6" applyNumberFormat="1" applyFill="1" applyBorder="1" applyAlignment="1">
      <alignment horizontal="center" vertical="center"/>
    </xf>
    <xf numFmtId="3" fontId="34" fillId="3" borderId="17" xfId="6" applyNumberFormat="1" applyFill="1" applyBorder="1" applyAlignment="1">
      <alignment horizontal="center" vertical="center"/>
    </xf>
    <xf numFmtId="3" fontId="34" fillId="3" borderId="4" xfId="6" applyNumberFormat="1" applyFill="1" applyBorder="1" applyAlignment="1">
      <alignment horizontal="center" vertical="center"/>
    </xf>
    <xf numFmtId="164" fontId="34" fillId="3" borderId="20" xfId="1" applyNumberFormat="1" applyFont="1" applyFill="1" applyBorder="1" applyAlignment="1">
      <alignment horizontal="center" vertical="center"/>
    </xf>
    <xf numFmtId="164" fontId="34" fillId="3" borderId="4" xfId="1" applyNumberFormat="1" applyFont="1" applyFill="1" applyBorder="1" applyAlignment="1">
      <alignment horizontal="center" vertical="center"/>
    </xf>
    <xf numFmtId="0" fontId="54" fillId="3" borderId="3" xfId="7" applyFont="1" applyFill="1" applyBorder="1" applyAlignment="1">
      <alignment horizontal="center"/>
    </xf>
    <xf numFmtId="0" fontId="54" fillId="3" borderId="4" xfId="7" applyFont="1" applyFill="1" applyBorder="1" applyAlignment="1">
      <alignment horizontal="center"/>
    </xf>
    <xf numFmtId="3" fontId="34" fillId="3" borderId="5" xfId="6" applyNumberFormat="1" applyFill="1" applyBorder="1" applyAlignment="1">
      <alignment horizontal="center" vertical="center"/>
    </xf>
    <xf numFmtId="0" fontId="54" fillId="3" borderId="5" xfId="7" applyFont="1" applyFill="1" applyBorder="1" applyAlignment="1">
      <alignment horizontal="center"/>
    </xf>
    <xf numFmtId="0" fontId="53" fillId="3" borderId="2" xfId="7" applyFont="1" applyFill="1" applyBorder="1" applyAlignment="1">
      <alignment horizontal="center" vertical="center"/>
    </xf>
    <xf numFmtId="3" fontId="53" fillId="3" borderId="2" xfId="7" applyNumberFormat="1" applyFont="1" applyFill="1" applyBorder="1" applyAlignment="1">
      <alignment horizontal="center" vertical="center"/>
    </xf>
    <xf numFmtId="164" fontId="53" fillId="3" borderId="19" xfId="1" applyNumberFormat="1" applyFont="1" applyFill="1" applyBorder="1" applyAlignment="1">
      <alignment horizontal="center" vertical="center"/>
    </xf>
    <xf numFmtId="164" fontId="53" fillId="3" borderId="2" xfId="1" applyNumberFormat="1" applyFont="1" applyFill="1" applyBorder="1" applyAlignment="1">
      <alignment horizontal="center" vertical="center"/>
    </xf>
    <xf numFmtId="0" fontId="51" fillId="3" borderId="7" xfId="7" applyFont="1" applyFill="1" applyBorder="1"/>
    <xf numFmtId="164" fontId="51" fillId="3" borderId="0" xfId="7" applyNumberFormat="1" applyFont="1" applyFill="1"/>
    <xf numFmtId="166" fontId="40" fillId="3" borderId="0" xfId="5" applyNumberFormat="1" applyFont="1" applyFill="1" applyAlignment="1">
      <alignment wrapText="1"/>
    </xf>
    <xf numFmtId="0" fontId="0" fillId="3" borderId="0" xfId="0" applyFill="1"/>
    <xf numFmtId="49" fontId="40" fillId="3" borderId="0" xfId="0" applyNumberFormat="1" applyFont="1" applyFill="1" applyAlignment="1">
      <alignment horizontal="center" vertical="center"/>
    </xf>
    <xf numFmtId="49" fontId="40" fillId="3" borderId="0" xfId="0" quotePrefix="1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3" fillId="3" borderId="9" xfId="6" applyFont="1" applyFill="1" applyBorder="1" applyAlignment="1">
      <alignment vertical="center"/>
    </xf>
    <xf numFmtId="0" fontId="43" fillId="0" borderId="2" xfId="6" applyFont="1" applyBorder="1" applyAlignment="1">
      <alignment vertical="center"/>
    </xf>
    <xf numFmtId="0" fontId="41" fillId="3" borderId="9" xfId="6" applyFont="1" applyFill="1" applyBorder="1"/>
    <xf numFmtId="0" fontId="41" fillId="3" borderId="2" xfId="6" applyFont="1" applyFill="1" applyBorder="1"/>
    <xf numFmtId="10" fontId="41" fillId="3" borderId="2" xfId="1" applyNumberFormat="1" applyFont="1" applyFill="1" applyBorder="1"/>
    <xf numFmtId="0" fontId="44" fillId="3" borderId="13" xfId="6" quotePrefix="1" applyFont="1" applyFill="1" applyBorder="1"/>
    <xf numFmtId="0" fontId="44" fillId="3" borderId="4" xfId="6" applyFont="1" applyFill="1" applyBorder="1"/>
    <xf numFmtId="10" fontId="55" fillId="3" borderId="4" xfId="1" applyNumberFormat="1" applyFont="1" applyFill="1" applyBorder="1"/>
    <xf numFmtId="0" fontId="41" fillId="3" borderId="7" xfId="6" applyFont="1" applyFill="1" applyBorder="1"/>
    <xf numFmtId="0" fontId="41" fillId="3" borderId="3" xfId="6" applyFont="1" applyFill="1" applyBorder="1"/>
    <xf numFmtId="10" fontId="41" fillId="3" borderId="3" xfId="1" applyNumberFormat="1" applyFont="1" applyFill="1" applyBorder="1"/>
    <xf numFmtId="0" fontId="55" fillId="3" borderId="7" xfId="6" quotePrefix="1" applyFont="1" applyFill="1" applyBorder="1"/>
    <xf numFmtId="0" fontId="44" fillId="3" borderId="7" xfId="6" applyFont="1" applyFill="1" applyBorder="1"/>
    <xf numFmtId="10" fontId="55" fillId="3" borderId="3" xfId="1" applyNumberFormat="1" applyFont="1" applyFill="1" applyBorder="1"/>
    <xf numFmtId="0" fontId="55" fillId="3" borderId="13" xfId="6" quotePrefix="1" applyFont="1" applyFill="1" applyBorder="1"/>
    <xf numFmtId="0" fontId="44" fillId="3" borderId="13" xfId="6" applyFont="1" applyFill="1" applyBorder="1"/>
    <xf numFmtId="0" fontId="55" fillId="3" borderId="6" xfId="6" quotePrefix="1" applyFont="1" applyFill="1" applyBorder="1"/>
    <xf numFmtId="0" fontId="44" fillId="3" borderId="6" xfId="6" applyFont="1" applyFill="1" applyBorder="1"/>
    <xf numFmtId="10" fontId="55" fillId="3" borderId="5" xfId="1" applyNumberFormat="1" applyFont="1" applyFill="1" applyBorder="1"/>
    <xf numFmtId="0" fontId="43" fillId="3" borderId="7" xfId="6" applyFont="1" applyFill="1" applyBorder="1" applyAlignment="1">
      <alignment vertical="center"/>
    </xf>
    <xf numFmtId="0" fontId="43" fillId="3" borderId="3" xfId="6" applyFont="1" applyFill="1" applyBorder="1" applyAlignment="1">
      <alignment vertical="center"/>
    </xf>
    <xf numFmtId="164" fontId="53" fillId="3" borderId="13" xfId="7" applyNumberFormat="1" applyFont="1" applyFill="1" applyBorder="1"/>
    <xf numFmtId="0" fontId="55" fillId="3" borderId="3" xfId="6" quotePrefix="1" applyFont="1" applyFill="1" applyBorder="1"/>
    <xf numFmtId="0" fontId="44" fillId="3" borderId="3" xfId="6" applyFont="1" applyFill="1" applyBorder="1"/>
    <xf numFmtId="0" fontId="55" fillId="3" borderId="4" xfId="6" quotePrefix="1" applyFont="1" applyFill="1" applyBorder="1"/>
    <xf numFmtId="0" fontId="55" fillId="3" borderId="5" xfId="6" quotePrefix="1" applyFont="1" applyFill="1" applyBorder="1"/>
    <xf numFmtId="0" fontId="44" fillId="2" borderId="5" xfId="6" applyFont="1" applyFill="1" applyBorder="1"/>
    <xf numFmtId="0" fontId="44" fillId="3" borderId="0" xfId="5" applyFont="1" applyFill="1" applyAlignment="1">
      <alignment vertical="center"/>
    </xf>
    <xf numFmtId="0" fontId="44" fillId="3" borderId="0" xfId="5" applyFont="1" applyFill="1" applyAlignment="1">
      <alignment horizontal="center" vertical="center"/>
    </xf>
    <xf numFmtId="0" fontId="44" fillId="0" borderId="15" xfId="5" applyFont="1" applyBorder="1" applyAlignment="1">
      <alignment horizontal="center"/>
    </xf>
    <xf numFmtId="0" fontId="56" fillId="3" borderId="0" xfId="0" applyFont="1" applyFill="1"/>
    <xf numFmtId="49" fontId="42" fillId="3" borderId="0" xfId="0" applyNumberFormat="1" applyFont="1" applyFill="1" applyAlignment="1">
      <alignment horizontal="center" vertical="center"/>
    </xf>
    <xf numFmtId="0" fontId="44" fillId="0" borderId="21" xfId="5" applyFont="1" applyBorder="1" applyAlignment="1">
      <alignment horizontal="center"/>
    </xf>
    <xf numFmtId="166" fontId="41" fillId="3" borderId="0" xfId="5" applyNumberFormat="1" applyFont="1" applyFill="1" applyAlignment="1">
      <alignment horizontal="center" vertical="center"/>
    </xf>
    <xf numFmtId="0" fontId="57" fillId="0" borderId="2" xfId="0" applyFont="1" applyBorder="1" applyAlignment="1">
      <alignment vertical="center"/>
    </xf>
    <xf numFmtId="0" fontId="57" fillId="0" borderId="2" xfId="6" applyFont="1" applyBorder="1" applyAlignment="1">
      <alignment horizontal="right"/>
    </xf>
    <xf numFmtId="0" fontId="44" fillId="3" borderId="0" xfId="6" applyFont="1" applyFill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58" fillId="0" borderId="2" xfId="0" applyFont="1" applyBorder="1"/>
    <xf numFmtId="0" fontId="58" fillId="0" borderId="11" xfId="0" applyFont="1" applyBorder="1"/>
    <xf numFmtId="0" fontId="44" fillId="3" borderId="0" xfId="6" applyFont="1" applyFill="1" applyAlignment="1">
      <alignment horizontal="center"/>
    </xf>
    <xf numFmtId="0" fontId="44" fillId="0" borderId="27" xfId="6" applyFont="1" applyBorder="1" applyAlignment="1">
      <alignment horizontal="center"/>
    </xf>
    <xf numFmtId="0" fontId="44" fillId="0" borderId="15" xfId="6" applyFont="1" applyBorder="1" applyAlignment="1">
      <alignment horizontal="center"/>
    </xf>
    <xf numFmtId="0" fontId="53" fillId="3" borderId="2" xfId="7" applyFont="1" applyFill="1" applyBorder="1" applyAlignment="1">
      <alignment horizontal="center"/>
    </xf>
    <xf numFmtId="0" fontId="51" fillId="4" borderId="4" xfId="8" applyFont="1" applyFill="1" applyBorder="1" applyAlignment="1">
      <alignment horizontal="center"/>
    </xf>
    <xf numFmtId="0" fontId="51" fillId="4" borderId="4" xfId="8" applyFont="1" applyFill="1" applyBorder="1" applyAlignment="1">
      <alignment horizontal="center" wrapText="1"/>
    </xf>
    <xf numFmtId="3" fontId="53" fillId="4" borderId="4" xfId="8" applyNumberFormat="1" applyFont="1" applyFill="1" applyBorder="1" applyAlignment="1">
      <alignment horizontal="center" wrapText="1"/>
    </xf>
    <xf numFmtId="164" fontId="54" fillId="3" borderId="4" xfId="1" applyNumberFormat="1" applyFont="1" applyFill="1" applyBorder="1" applyAlignment="1">
      <alignment horizontal="center"/>
    </xf>
    <xf numFmtId="0" fontId="51" fillId="4" borderId="5" xfId="8" applyFont="1" applyFill="1" applyBorder="1" applyAlignment="1">
      <alignment horizontal="center"/>
    </xf>
    <xf numFmtId="0" fontId="51" fillId="4" borderId="5" xfId="8" applyFont="1" applyFill="1" applyBorder="1" applyAlignment="1">
      <alignment horizontal="center" wrapText="1"/>
    </xf>
    <xf numFmtId="0" fontId="53" fillId="3" borderId="2" xfId="7" applyFont="1" applyFill="1" applyBorder="1" applyAlignment="1">
      <alignment horizontal="right"/>
    </xf>
    <xf numFmtId="0" fontId="53" fillId="3" borderId="5" xfId="7" applyFont="1" applyFill="1" applyBorder="1" applyAlignment="1">
      <alignment horizontal="center"/>
    </xf>
    <xf numFmtId="3" fontId="53" fillId="3" borderId="2" xfId="7" applyNumberFormat="1" applyFont="1" applyFill="1" applyBorder="1" applyAlignment="1">
      <alignment horizontal="center"/>
    </xf>
    <xf numFmtId="164" fontId="54" fillId="3" borderId="2" xfId="1" applyNumberFormat="1" applyFont="1" applyFill="1" applyBorder="1" applyAlignment="1">
      <alignment horizontal="center"/>
    </xf>
    <xf numFmtId="164" fontId="59" fillId="3" borderId="0" xfId="1" applyNumberFormat="1" applyFont="1" applyFill="1" applyAlignment="1">
      <alignment horizontal="center"/>
    </xf>
    <xf numFmtId="0" fontId="53" fillId="3" borderId="0" xfId="7" applyFont="1" applyFill="1" applyAlignment="1">
      <alignment horizontal="center"/>
    </xf>
    <xf numFmtId="0" fontId="12" fillId="0" borderId="12" xfId="9" applyFont="1" applyBorder="1" applyAlignment="1">
      <alignment horizontal="center" vertical="center" wrapText="1"/>
    </xf>
    <xf numFmtId="0" fontId="62" fillId="0" borderId="12" xfId="9" applyFont="1" applyBorder="1" applyAlignment="1">
      <alignment horizontal="center" vertical="center" wrapText="1"/>
    </xf>
    <xf numFmtId="0" fontId="62" fillId="0" borderId="0" xfId="9" applyFont="1" applyAlignment="1">
      <alignment horizontal="center" vertical="center" wrapText="1"/>
    </xf>
    <xf numFmtId="0" fontId="62" fillId="0" borderId="28" xfId="9" applyFont="1" applyBorder="1" applyAlignment="1">
      <alignment horizontal="center" vertical="center" wrapText="1"/>
    </xf>
    <xf numFmtId="0" fontId="11" fillId="0" borderId="13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67" fillId="0" borderId="2" xfId="9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wrapText="1"/>
    </xf>
    <xf numFmtId="0" fontId="15" fillId="0" borderId="0" xfId="9" applyFont="1" applyAlignment="1">
      <alignment horizontal="center" vertical="center" textRotation="90" wrapText="1"/>
    </xf>
    <xf numFmtId="0" fontId="16" fillId="0" borderId="0" xfId="9" applyFont="1" applyAlignment="1">
      <alignment horizontal="center" vertical="center" wrapText="1"/>
    </xf>
    <xf numFmtId="0" fontId="61" fillId="0" borderId="0" xfId="9" applyAlignment="1">
      <alignment horizontal="center" vertical="center" wrapText="1"/>
    </xf>
    <xf numFmtId="0" fontId="22" fillId="0" borderId="0" xfId="9" applyFont="1" applyAlignment="1">
      <alignment horizontal="center" vertical="center" wrapText="1"/>
    </xf>
    <xf numFmtId="0" fontId="23" fillId="0" borderId="0" xfId="9" applyFont="1" applyAlignment="1">
      <alignment horizontal="center" vertical="center" wrapText="1"/>
    </xf>
    <xf numFmtId="0" fontId="65" fillId="0" borderId="3" xfId="9" applyFont="1" applyBorder="1" applyAlignment="1">
      <alignment horizontal="center" vertical="center" wrapText="1"/>
    </xf>
    <xf numFmtId="0" fontId="65" fillId="0" borderId="2" xfId="9" applyFont="1" applyBorder="1" applyAlignment="1">
      <alignment horizontal="center" vertical="center" wrapText="1"/>
    </xf>
    <xf numFmtId="0" fontId="63" fillId="0" borderId="13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61" fillId="0" borderId="0" xfId="9" applyAlignment="1">
      <alignment horizontal="center"/>
    </xf>
    <xf numFmtId="0" fontId="61" fillId="0" borderId="2" xfId="9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7"/>
    </xf>
    <xf numFmtId="0" fontId="3" fillId="0" borderId="2" xfId="0" applyFont="1" applyBorder="1" applyAlignment="1">
      <alignment horizontal="right" vertical="center" wrapText="1" indent="12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3" xfId="9" applyFont="1" applyBorder="1" applyAlignment="1">
      <alignment horizontal="center" vertical="center" textRotation="90" wrapText="1"/>
    </xf>
    <xf numFmtId="0" fontId="61" fillId="0" borderId="4" xfId="9" applyBorder="1" applyAlignment="1">
      <alignment horizontal="center" vertical="center" textRotation="90" wrapText="1"/>
    </xf>
    <xf numFmtId="0" fontId="61" fillId="0" borderId="5" xfId="9" applyBorder="1" applyAlignment="1">
      <alignment horizontal="center" vertical="center" textRotation="90" wrapText="1"/>
    </xf>
    <xf numFmtId="0" fontId="64" fillId="0" borderId="2" xfId="9" applyFont="1" applyBorder="1" applyAlignment="1">
      <alignment horizontal="center" vertical="center" wrapText="1"/>
    </xf>
    <xf numFmtId="0" fontId="65" fillId="0" borderId="2" xfId="9" applyFont="1" applyBorder="1" applyAlignment="1">
      <alignment horizontal="center" vertical="center" wrapText="1"/>
    </xf>
    <xf numFmtId="0" fontId="65" fillId="0" borderId="3" xfId="9" applyFont="1" applyBorder="1" applyAlignment="1">
      <alignment horizontal="center" vertical="center" wrapText="1"/>
    </xf>
    <xf numFmtId="0" fontId="65" fillId="0" borderId="4" xfId="9" applyFont="1" applyBorder="1" applyAlignment="1">
      <alignment horizontal="center" vertical="center" wrapText="1"/>
    </xf>
    <xf numFmtId="0" fontId="65" fillId="0" borderId="5" xfId="9" applyFont="1" applyBorder="1" applyAlignment="1">
      <alignment horizontal="center" vertical="center" wrapText="1"/>
    </xf>
    <xf numFmtId="0" fontId="61" fillId="0" borderId="16" xfId="9" applyBorder="1" applyAlignment="1">
      <alignment horizontal="center" vertical="center" wrapText="1"/>
    </xf>
    <xf numFmtId="0" fontId="61" fillId="0" borderId="0" xfId="9" applyAlignment="1">
      <alignment horizontal="center" vertical="center" wrapText="1"/>
    </xf>
    <xf numFmtId="0" fontId="26" fillId="0" borderId="15" xfId="0" applyFont="1" applyBorder="1" applyAlignment="1">
      <alignment horizontal="center" wrapText="1"/>
    </xf>
    <xf numFmtId="0" fontId="28" fillId="0" borderId="2" xfId="0" applyFont="1" applyBorder="1" applyAlignment="1">
      <alignment horizontal="right" vertical="center" wrapText="1" indent="7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 indent="12"/>
    </xf>
    <xf numFmtId="17" fontId="42" fillId="3" borderId="16" xfId="4" applyNumberFormat="1" applyFont="1" applyFill="1" applyBorder="1" applyAlignment="1">
      <alignment horizontal="center"/>
    </xf>
    <xf numFmtId="17" fontId="42" fillId="3" borderId="11" xfId="4" applyNumberFormat="1" applyFont="1" applyFill="1" applyBorder="1" applyAlignment="1">
      <alignment horizontal="center"/>
    </xf>
    <xf numFmtId="17" fontId="42" fillId="3" borderId="10" xfId="4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36" fillId="0" borderId="0" xfId="0" quotePrefix="1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6" fontId="40" fillId="3" borderId="0" xfId="5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6" fontId="40" fillId="3" borderId="0" xfId="5" quotePrefix="1" applyNumberFormat="1" applyFont="1" applyFill="1" applyAlignment="1">
      <alignment horizontal="center" vertical="center"/>
    </xf>
    <xf numFmtId="166" fontId="41" fillId="3" borderId="0" xfId="5" applyNumberFormat="1" applyFont="1" applyFill="1" applyAlignment="1">
      <alignment horizontal="center" vertical="center" wrapText="1"/>
    </xf>
    <xf numFmtId="0" fontId="40" fillId="3" borderId="0" xfId="5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0" fillId="3" borderId="0" xfId="0" applyFill="1"/>
    <xf numFmtId="3" fontId="41" fillId="3" borderId="2" xfId="5" applyNumberFormat="1" applyFont="1" applyFill="1" applyBorder="1" applyAlignment="1">
      <alignment horizontal="center" vertical="center"/>
    </xf>
    <xf numFmtId="3" fontId="41" fillId="3" borderId="19" xfId="5" applyNumberFormat="1" applyFont="1" applyFill="1" applyBorder="1" applyAlignment="1">
      <alignment horizontal="center" vertical="center"/>
    </xf>
    <xf numFmtId="3" fontId="41" fillId="3" borderId="11" xfId="5" applyNumberFormat="1" applyFont="1" applyFill="1" applyBorder="1" applyAlignment="1">
      <alignment horizontal="center" vertical="center"/>
    </xf>
    <xf numFmtId="0" fontId="53" fillId="3" borderId="3" xfId="7" applyFont="1" applyFill="1" applyBorder="1" applyAlignment="1">
      <alignment horizontal="center" vertical="center" wrapText="1"/>
    </xf>
    <xf numFmtId="0" fontId="53" fillId="3" borderId="5" xfId="7" applyFont="1" applyFill="1" applyBorder="1" applyAlignment="1">
      <alignment horizontal="center" vertical="center" wrapText="1"/>
    </xf>
    <xf numFmtId="166" fontId="40" fillId="3" borderId="0" xfId="5" applyNumberFormat="1" applyFont="1" applyFill="1" applyAlignment="1">
      <alignment horizontal="left" wrapText="1"/>
    </xf>
    <xf numFmtId="166" fontId="43" fillId="3" borderId="0" xfId="5" applyNumberFormat="1" applyFont="1" applyFill="1" applyAlignment="1">
      <alignment horizontal="center" wrapText="1"/>
    </xf>
    <xf numFmtId="49" fontId="43" fillId="3" borderId="0" xfId="5" applyNumberFormat="1" applyFont="1" applyFill="1" applyAlignment="1">
      <alignment horizontal="center" vertical="center"/>
    </xf>
    <xf numFmtId="0" fontId="58" fillId="0" borderId="9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49" fontId="43" fillId="3" borderId="0" xfId="5" applyNumberFormat="1" applyFont="1" applyFill="1" applyAlignment="1">
      <alignment horizontal="center"/>
    </xf>
    <xf numFmtId="0" fontId="58" fillId="0" borderId="10" xfId="0" applyFont="1" applyBorder="1" applyAlignment="1">
      <alignment horizontal="center"/>
    </xf>
  </cellXfs>
  <cellStyles count="10">
    <cellStyle name="Collegamento ipertestuale" xfId="2" builtinId="8"/>
    <cellStyle name="Normale" xfId="0" builtinId="0"/>
    <cellStyle name="Normale 2" xfId="9" xr:uid="{C14DA0E6-0E5F-445F-BC43-A5649963F6B1}"/>
    <cellStyle name="Normale_00.00 Master Inbound" xfId="5" xr:uid="{2E0F99CB-3C25-4931-B8F8-DA81DF6BED85}"/>
    <cellStyle name="Normale_AnalisiMiele02.04" xfId="3" xr:uid="{EEA205F1-76CA-4613-8045-697DD979FA90}"/>
    <cellStyle name="Normale_cprisultatiperservizio" xfId="7" xr:uid="{82998DF5-6A02-4978-815F-D48850FC696D}"/>
    <cellStyle name="Normale_FasciaOraria" xfId="8" xr:uid="{00359953-2AF4-4ECB-AE12-5628E112BEB2}"/>
    <cellStyle name="Normale_MasterInbound+++" xfId="6" xr:uid="{A787C9A5-9EDE-499D-AFEB-1F0EBD59F794}"/>
    <cellStyle name="Normale_MasterInboundNEW+" xfId="4" xr:uid="{7F46FB14-C404-44F7-9907-4ADA4661631A}"/>
    <cellStyle name="Percentuale" xfId="1" builtinId="5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9891324178496107E-2"/>
          <c:y val="1.1730205278592375E-2"/>
          <c:w val="0.96467455303328342"/>
          <c:h val="0.9120234604105571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'[1]Fascia Oraria'!$B$6:$H$6</c:f>
              <c:strCache>
                <c:ptCount val="7"/>
                <c:pt idx="0">
                  <c:v>Lunedi</c:v>
                </c:pt>
                <c:pt idx="1">
                  <c:v>Martedi</c:v>
                </c:pt>
                <c:pt idx="2">
                  <c:v>Mercoledi</c:v>
                </c:pt>
                <c:pt idx="3">
                  <c:v>Giovedi</c:v>
                </c:pt>
                <c:pt idx="4">
                  <c:v>Venerdi</c:v>
                </c:pt>
                <c:pt idx="5">
                  <c:v>Sabato</c:v>
                </c:pt>
                <c:pt idx="6">
                  <c:v>Domenica</c:v>
                </c:pt>
              </c:strCache>
            </c:strRef>
          </c:cat>
          <c:val>
            <c:numRef>
              <c:f>'[1]Fascia Oraria'!$B$31:$H$31</c:f>
              <c:numCache>
                <c:formatCode>General</c:formatCode>
                <c:ptCount val="7"/>
                <c:pt idx="0">
                  <c:v>138</c:v>
                </c:pt>
                <c:pt idx="1">
                  <c:v>95</c:v>
                </c:pt>
                <c:pt idx="2">
                  <c:v>170</c:v>
                </c:pt>
                <c:pt idx="3">
                  <c:v>148</c:v>
                </c:pt>
                <c:pt idx="4">
                  <c:v>161</c:v>
                </c:pt>
                <c:pt idx="5">
                  <c:v>112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D-4754-8112-4C424E9EAA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6964992"/>
        <c:axId val="188093184"/>
        <c:axId val="0"/>
      </c:bar3DChart>
      <c:catAx>
        <c:axId val="1869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it-IT"/>
          </a:p>
        </c:txPr>
        <c:crossAx val="18809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09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it-IT"/>
          </a:p>
        </c:txPr>
        <c:crossAx val="18696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Futura Bk BT"/>
          <a:ea typeface="Futura Bk BT"/>
          <a:cs typeface="Futura Bk BT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0" cy="2396605"/>
    <xdr:pic>
      <xdr:nvPicPr>
        <xdr:cNvPr id="2" name="Immagine 1" descr="brianzacque_grand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40800" y="0"/>
          <a:ext cx="0" cy="66686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32</xdr:row>
      <xdr:rowOff>85725</xdr:rowOff>
    </xdr:from>
    <xdr:to>
      <xdr:col>9</xdr:col>
      <xdr:colOff>57150</xdr:colOff>
      <xdr:row>52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91440</xdr:colOff>
      <xdr:row>0</xdr:row>
      <xdr:rowOff>53340</xdr:rowOff>
    </xdr:from>
    <xdr:to>
      <xdr:col>0</xdr:col>
      <xdr:colOff>891540</xdr:colOff>
      <xdr:row>4</xdr:row>
      <xdr:rowOff>40005</xdr:rowOff>
    </xdr:to>
    <xdr:pic>
      <xdr:nvPicPr>
        <xdr:cNvPr id="3" name="Picture 20" descr="Risultati immagini per logo brianzacqu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8001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295275</xdr:colOff>
      <xdr:row>13</xdr:row>
      <xdr:rowOff>161925</xdr:rowOff>
    </xdr:from>
    <xdr:to>
      <xdr:col>8</xdr:col>
      <xdr:colOff>459105</xdr:colOff>
      <xdr:row>22</xdr:row>
      <xdr:rowOff>171450</xdr:rowOff>
    </xdr:to>
    <xdr:pic>
      <xdr:nvPicPr>
        <xdr:cNvPr id="2" name="Picture 6" descr="Risultati immagini per logo brianzacqu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514600"/>
          <a:ext cx="199263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179069</xdr:colOff>
      <xdr:row>0</xdr:row>
      <xdr:rowOff>64769</xdr:rowOff>
    </xdr:from>
    <xdr:to>
      <xdr:col>1</xdr:col>
      <xdr:colOff>1293494</xdr:colOff>
      <xdr:row>4</xdr:row>
      <xdr:rowOff>102503</xdr:rowOff>
    </xdr:to>
    <xdr:pic>
      <xdr:nvPicPr>
        <xdr:cNvPr id="2" name="Picture 6" descr="Risultati immagini per logo brianzacqu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66674"/>
          <a:ext cx="1112520" cy="904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2161937</xdr:colOff>
      <xdr:row>0</xdr:row>
      <xdr:rowOff>160734</xdr:rowOff>
    </xdr:from>
    <xdr:to>
      <xdr:col>0</xdr:col>
      <xdr:colOff>3478209</xdr:colOff>
      <xdr:row>0</xdr:row>
      <xdr:rowOff>1189910</xdr:rowOff>
    </xdr:to>
    <xdr:pic>
      <xdr:nvPicPr>
        <xdr:cNvPr id="2" name="Picture 21" descr="Risultati immagini per logo brianzacqu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937" y="160734"/>
          <a:ext cx="1316272" cy="1029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140970</xdr:colOff>
      <xdr:row>0</xdr:row>
      <xdr:rowOff>140970</xdr:rowOff>
    </xdr:from>
    <xdr:to>
      <xdr:col>0</xdr:col>
      <xdr:colOff>937048</xdr:colOff>
      <xdr:row>4</xdr:row>
      <xdr:rowOff>76780</xdr:rowOff>
    </xdr:to>
    <xdr:pic>
      <xdr:nvPicPr>
        <xdr:cNvPr id="2" name="Picture 26" descr="Risultati immagini per logo brianzacqu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797983" cy="63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38100</xdr:colOff>
      <xdr:row>0</xdr:row>
      <xdr:rowOff>53340</xdr:rowOff>
    </xdr:from>
    <xdr:to>
      <xdr:col>2</xdr:col>
      <xdr:colOff>855345</xdr:colOff>
      <xdr:row>0</xdr:row>
      <xdr:rowOff>723900</xdr:rowOff>
    </xdr:to>
    <xdr:pic>
      <xdr:nvPicPr>
        <xdr:cNvPr id="2" name="Picture 2" descr="Risultati immagini per logo brianzacqu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57150"/>
          <a:ext cx="82105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321222</xdr:colOff>
      <xdr:row>0</xdr:row>
      <xdr:rowOff>216776</xdr:rowOff>
    </xdr:from>
    <xdr:to>
      <xdr:col>1</xdr:col>
      <xdr:colOff>1141029</xdr:colOff>
      <xdr:row>0</xdr:row>
      <xdr:rowOff>885431</xdr:rowOff>
    </xdr:to>
    <xdr:pic>
      <xdr:nvPicPr>
        <xdr:cNvPr id="2" name="Picture 3" descr="Risultati immagini per logo brianzacqu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29" y="216776"/>
          <a:ext cx="819807" cy="66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95836</xdr:colOff>
      <xdr:row>0</xdr:row>
      <xdr:rowOff>58176</xdr:rowOff>
    </xdr:from>
    <xdr:to>
      <xdr:col>1</xdr:col>
      <xdr:colOff>878791</xdr:colOff>
      <xdr:row>3</xdr:row>
      <xdr:rowOff>134376</xdr:rowOff>
    </xdr:to>
    <xdr:pic>
      <xdr:nvPicPr>
        <xdr:cNvPr id="2" name="Picture 2" descr="Risultati immagini per logo brianzacqu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1" y="42936"/>
          <a:ext cx="798195" cy="68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49530</xdr:colOff>
      <xdr:row>0</xdr:row>
      <xdr:rowOff>114300</xdr:rowOff>
    </xdr:from>
    <xdr:to>
      <xdr:col>1</xdr:col>
      <xdr:colOff>859155</xdr:colOff>
      <xdr:row>4</xdr:row>
      <xdr:rowOff>28575</xdr:rowOff>
    </xdr:to>
    <xdr:pic>
      <xdr:nvPicPr>
        <xdr:cNvPr id="2" name="Picture 1" descr="Risultati immagini per logo brianzacqu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807720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iAcquedotto\ACQUEDOTTO%20RETI\ATTI%20GARA%20(bozze)\CCT\2020\ALL.%20E%20REPORT%20MENSILE%20PER%20CONTABILITA'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TABELLA 3 MENSILE"/>
      <sheetName val="Analisi Generale Annuale"/>
      <sheetName val="Prospetto mensile"/>
      <sheetName val="Prospetto giornaliero"/>
      <sheetName val="Art. Delibera 655"/>
      <sheetName val="Art. Delibera 655 Annuale"/>
      <sheetName val="DettaglioSegnalazioni"/>
      <sheetName val="SegnalazioniPerComune"/>
      <sheetName val="Fascia Oraria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Agosto 2019</v>
          </cell>
        </row>
        <row r="6">
          <cell r="A6" t="str">
            <v>Chiamate accettate dal sistema</v>
          </cell>
          <cell r="B6">
            <v>861</v>
          </cell>
        </row>
        <row r="7">
          <cell r="A7" t="str">
            <v>- Chiamate abbandonate entro i 120 sec</v>
          </cell>
        </row>
        <row r="8">
          <cell r="A8" t="str">
            <v>- Chiamate effettive</v>
          </cell>
        </row>
        <row r="9">
          <cell r="A9" t="str">
            <v>Chiamate effettive</v>
          </cell>
        </row>
        <row r="10">
          <cell r="A10" t="str">
            <v>Risposte</v>
          </cell>
        </row>
        <row r="11">
          <cell r="A11" t="str">
            <v>- Risposte tra 0 e 120 secondi</v>
          </cell>
        </row>
        <row r="12">
          <cell r="A12" t="str">
            <v>- Risposte dopo 120 secondi</v>
          </cell>
        </row>
        <row r="13">
          <cell r="A13" t="str">
            <v>- Non risposte dopo 120 secondi</v>
          </cell>
        </row>
        <row r="14">
          <cell r="A14" t="str">
            <v>Segnalazioni Registrate</v>
          </cell>
        </row>
        <row r="15">
          <cell r="A15" t="str">
            <v>- Chiamate pertinenti Acquedotto</v>
          </cell>
        </row>
        <row r="16">
          <cell r="A16" t="str">
            <v>- Chiamate pertinenti Fognatura</v>
          </cell>
        </row>
        <row r="17">
          <cell r="A17" t="str">
            <v>- Chiamate non pertinenti</v>
          </cell>
        </row>
        <row r="18">
          <cell r="A18" t="str">
            <v>Tempi medi</v>
          </cell>
        </row>
        <row r="19">
          <cell r="A19" t="str">
            <v>- Tempi medi di risposta</v>
          </cell>
        </row>
        <row r="20">
          <cell r="A20" t="str">
            <v>- Tempi medi di conversazione</v>
          </cell>
        </row>
        <row r="21">
          <cell r="A21" t="str">
            <v xml:space="preserve">- Tempi medi di gestione della segnalazione </v>
          </cell>
        </row>
        <row r="22">
          <cell r="A22" t="str">
            <v>- Tempi medi di abbandono in attesa</v>
          </cell>
        </row>
      </sheetData>
      <sheetData sheetId="4">
        <row r="5">
          <cell r="B5" t="str">
            <v>Chiamate accettate dal sistema</v>
          </cell>
          <cell r="C5" t="str">
            <v>- Chiamate abbandonate entro i 120 sec</v>
          </cell>
          <cell r="G5" t="str">
            <v>- Risposte tra 0 e 120 secondi</v>
          </cell>
          <cell r="I5" t="str">
            <v>- Risposte dopo 120 secondi</v>
          </cell>
          <cell r="K5" t="str">
            <v>- Non risposte dopo 120 secondi</v>
          </cell>
        </row>
        <row r="6">
          <cell r="B6">
            <v>861</v>
          </cell>
          <cell r="C6">
            <v>28</v>
          </cell>
          <cell r="G6">
            <v>785</v>
          </cell>
          <cell r="I6">
            <v>43</v>
          </cell>
          <cell r="K6">
            <v>5</v>
          </cell>
        </row>
        <row r="7">
          <cell r="A7">
            <v>43678</v>
          </cell>
          <cell r="B7">
            <v>37</v>
          </cell>
          <cell r="C7">
            <v>0</v>
          </cell>
          <cell r="G7">
            <v>37</v>
          </cell>
          <cell r="I7">
            <v>0</v>
          </cell>
          <cell r="K7">
            <v>0</v>
          </cell>
        </row>
        <row r="8">
          <cell r="A8">
            <v>43679</v>
          </cell>
          <cell r="B8">
            <v>34</v>
          </cell>
          <cell r="C8">
            <v>2</v>
          </cell>
          <cell r="G8">
            <v>27</v>
          </cell>
          <cell r="I8">
            <v>4</v>
          </cell>
          <cell r="K8">
            <v>1</v>
          </cell>
        </row>
        <row r="9">
          <cell r="A9">
            <v>43680</v>
          </cell>
          <cell r="B9">
            <v>44</v>
          </cell>
          <cell r="C9">
            <v>3</v>
          </cell>
          <cell r="G9">
            <v>37</v>
          </cell>
          <cell r="I9">
            <v>3</v>
          </cell>
          <cell r="K9">
            <v>1</v>
          </cell>
        </row>
        <row r="10">
          <cell r="A10">
            <v>43681</v>
          </cell>
          <cell r="B10">
            <v>14</v>
          </cell>
          <cell r="C10">
            <v>0</v>
          </cell>
          <cell r="G10">
            <v>14</v>
          </cell>
          <cell r="I10">
            <v>0</v>
          </cell>
          <cell r="K10">
            <v>0</v>
          </cell>
        </row>
        <row r="11">
          <cell r="A11">
            <v>43682</v>
          </cell>
          <cell r="B11">
            <v>39</v>
          </cell>
          <cell r="C11">
            <v>0</v>
          </cell>
          <cell r="G11">
            <v>38</v>
          </cell>
          <cell r="I11">
            <v>1</v>
          </cell>
          <cell r="K11">
            <v>0</v>
          </cell>
        </row>
        <row r="12">
          <cell r="A12">
            <v>43683</v>
          </cell>
          <cell r="B12">
            <v>36</v>
          </cell>
          <cell r="C12">
            <v>1</v>
          </cell>
          <cell r="G12">
            <v>34</v>
          </cell>
          <cell r="I12">
            <v>1</v>
          </cell>
          <cell r="K12">
            <v>0</v>
          </cell>
        </row>
        <row r="13">
          <cell r="A13">
            <v>43684</v>
          </cell>
          <cell r="B13">
            <v>80</v>
          </cell>
          <cell r="C13">
            <v>3</v>
          </cell>
          <cell r="G13">
            <v>47</v>
          </cell>
          <cell r="I13">
            <v>28</v>
          </cell>
          <cell r="K13">
            <v>2</v>
          </cell>
        </row>
        <row r="14">
          <cell r="A14">
            <v>43685</v>
          </cell>
          <cell r="B14">
            <v>30</v>
          </cell>
          <cell r="C14">
            <v>0</v>
          </cell>
          <cell r="G14">
            <v>29</v>
          </cell>
          <cell r="I14">
            <v>1</v>
          </cell>
          <cell r="K14">
            <v>0</v>
          </cell>
        </row>
        <row r="15">
          <cell r="A15">
            <v>43686</v>
          </cell>
          <cell r="B15">
            <v>44</v>
          </cell>
          <cell r="C15">
            <v>0</v>
          </cell>
          <cell r="G15">
            <v>44</v>
          </cell>
          <cell r="I15">
            <v>0</v>
          </cell>
          <cell r="K15">
            <v>0</v>
          </cell>
        </row>
        <row r="16">
          <cell r="A16">
            <v>43687</v>
          </cell>
          <cell r="B16">
            <v>15</v>
          </cell>
          <cell r="C16">
            <v>0</v>
          </cell>
          <cell r="G16">
            <v>15</v>
          </cell>
          <cell r="I16">
            <v>0</v>
          </cell>
          <cell r="K16">
            <v>0</v>
          </cell>
        </row>
        <row r="17">
          <cell r="A17">
            <v>43688</v>
          </cell>
          <cell r="B17">
            <v>9</v>
          </cell>
          <cell r="C17">
            <v>0</v>
          </cell>
          <cell r="G17">
            <v>9</v>
          </cell>
          <cell r="I17">
            <v>0</v>
          </cell>
          <cell r="K17">
            <v>0</v>
          </cell>
        </row>
        <row r="18">
          <cell r="A18">
            <v>43689</v>
          </cell>
          <cell r="B18">
            <v>19</v>
          </cell>
          <cell r="C18">
            <v>1</v>
          </cell>
          <cell r="G18">
            <v>18</v>
          </cell>
          <cell r="I18">
            <v>0</v>
          </cell>
          <cell r="K18">
            <v>0</v>
          </cell>
        </row>
        <row r="19">
          <cell r="A19">
            <v>43690</v>
          </cell>
          <cell r="B19">
            <v>12</v>
          </cell>
          <cell r="C19">
            <v>3</v>
          </cell>
          <cell r="G19">
            <v>9</v>
          </cell>
          <cell r="I19">
            <v>0</v>
          </cell>
          <cell r="K19">
            <v>0</v>
          </cell>
        </row>
        <row r="20">
          <cell r="A20">
            <v>43691</v>
          </cell>
          <cell r="B20">
            <v>25</v>
          </cell>
          <cell r="C20">
            <v>1</v>
          </cell>
          <cell r="G20">
            <v>23</v>
          </cell>
          <cell r="I20">
            <v>1</v>
          </cell>
          <cell r="K20">
            <v>0</v>
          </cell>
        </row>
        <row r="21">
          <cell r="A21">
            <v>43692</v>
          </cell>
          <cell r="B21">
            <v>7</v>
          </cell>
          <cell r="C21">
            <v>1</v>
          </cell>
          <cell r="G21">
            <v>6</v>
          </cell>
          <cell r="I21">
            <v>0</v>
          </cell>
          <cell r="K21">
            <v>0</v>
          </cell>
        </row>
        <row r="22">
          <cell r="A22">
            <v>43693</v>
          </cell>
          <cell r="B22">
            <v>24</v>
          </cell>
          <cell r="C22">
            <v>1</v>
          </cell>
          <cell r="G22">
            <v>23</v>
          </cell>
          <cell r="I22">
            <v>0</v>
          </cell>
          <cell r="K22">
            <v>0</v>
          </cell>
        </row>
        <row r="23">
          <cell r="A23">
            <v>43694</v>
          </cell>
          <cell r="B23">
            <v>8</v>
          </cell>
          <cell r="C23">
            <v>0</v>
          </cell>
          <cell r="G23">
            <v>8</v>
          </cell>
          <cell r="I23">
            <v>0</v>
          </cell>
          <cell r="K23">
            <v>0</v>
          </cell>
        </row>
        <row r="24">
          <cell r="A24">
            <v>43695</v>
          </cell>
          <cell r="B24">
            <v>7</v>
          </cell>
          <cell r="C24">
            <v>0</v>
          </cell>
          <cell r="G24">
            <v>7</v>
          </cell>
          <cell r="I24">
            <v>0</v>
          </cell>
          <cell r="K24">
            <v>0</v>
          </cell>
        </row>
        <row r="25">
          <cell r="A25">
            <v>43696</v>
          </cell>
          <cell r="B25">
            <v>38</v>
          </cell>
          <cell r="C25">
            <v>2</v>
          </cell>
          <cell r="G25">
            <v>36</v>
          </cell>
          <cell r="I25">
            <v>0</v>
          </cell>
          <cell r="K25">
            <v>0</v>
          </cell>
        </row>
        <row r="26">
          <cell r="A26">
            <v>43697</v>
          </cell>
          <cell r="B26">
            <v>27</v>
          </cell>
          <cell r="C26">
            <v>0</v>
          </cell>
          <cell r="G26">
            <v>27</v>
          </cell>
          <cell r="I26">
            <v>0</v>
          </cell>
          <cell r="K26">
            <v>0</v>
          </cell>
        </row>
        <row r="27">
          <cell r="A27">
            <v>43698</v>
          </cell>
          <cell r="B27">
            <v>32</v>
          </cell>
          <cell r="C27">
            <v>0</v>
          </cell>
          <cell r="G27">
            <v>32</v>
          </cell>
          <cell r="I27">
            <v>0</v>
          </cell>
          <cell r="K27">
            <v>0</v>
          </cell>
        </row>
        <row r="28">
          <cell r="A28">
            <v>43699</v>
          </cell>
          <cell r="B28">
            <v>38</v>
          </cell>
          <cell r="C28">
            <v>3</v>
          </cell>
          <cell r="G28">
            <v>34</v>
          </cell>
          <cell r="I28">
            <v>0</v>
          </cell>
          <cell r="K28">
            <v>1</v>
          </cell>
        </row>
        <row r="29">
          <cell r="A29">
            <v>43700</v>
          </cell>
          <cell r="B29">
            <v>31</v>
          </cell>
          <cell r="C29">
            <v>0</v>
          </cell>
          <cell r="G29">
            <v>30</v>
          </cell>
          <cell r="I29">
            <v>1</v>
          </cell>
          <cell r="K29">
            <v>0</v>
          </cell>
        </row>
        <row r="30">
          <cell r="A30">
            <v>43701</v>
          </cell>
          <cell r="B30">
            <v>15</v>
          </cell>
          <cell r="C30">
            <v>2</v>
          </cell>
          <cell r="G30">
            <v>12</v>
          </cell>
          <cell r="I30">
            <v>1</v>
          </cell>
          <cell r="K30">
            <v>0</v>
          </cell>
        </row>
        <row r="31">
          <cell r="A31">
            <v>43702</v>
          </cell>
          <cell r="B31">
            <v>7</v>
          </cell>
          <cell r="C31">
            <v>0</v>
          </cell>
          <cell r="G31">
            <v>7</v>
          </cell>
          <cell r="I31">
            <v>0</v>
          </cell>
          <cell r="K31">
            <v>0</v>
          </cell>
        </row>
        <row r="32">
          <cell r="A32">
            <v>43703</v>
          </cell>
          <cell r="B32">
            <v>42</v>
          </cell>
          <cell r="C32">
            <v>1</v>
          </cell>
          <cell r="G32">
            <v>41</v>
          </cell>
          <cell r="I32">
            <v>0</v>
          </cell>
          <cell r="K32">
            <v>0</v>
          </cell>
        </row>
        <row r="33">
          <cell r="A33">
            <v>43704</v>
          </cell>
          <cell r="B33">
            <v>20</v>
          </cell>
          <cell r="C33">
            <v>2</v>
          </cell>
          <cell r="G33">
            <v>18</v>
          </cell>
          <cell r="I33">
            <v>0</v>
          </cell>
          <cell r="K33">
            <v>0</v>
          </cell>
        </row>
        <row r="34">
          <cell r="A34">
            <v>43705</v>
          </cell>
          <cell r="B34">
            <v>33</v>
          </cell>
          <cell r="C34">
            <v>2</v>
          </cell>
          <cell r="G34">
            <v>31</v>
          </cell>
          <cell r="I34">
            <v>0</v>
          </cell>
          <cell r="K34">
            <v>0</v>
          </cell>
        </row>
        <row r="35">
          <cell r="A35">
            <v>43706</v>
          </cell>
          <cell r="B35">
            <v>36</v>
          </cell>
          <cell r="C35">
            <v>0</v>
          </cell>
          <cell r="G35">
            <v>36</v>
          </cell>
          <cell r="I35">
            <v>0</v>
          </cell>
          <cell r="K35">
            <v>0</v>
          </cell>
        </row>
        <row r="36">
          <cell r="A36">
            <v>43707</v>
          </cell>
          <cell r="B36">
            <v>28</v>
          </cell>
          <cell r="C36">
            <v>0</v>
          </cell>
          <cell r="G36">
            <v>28</v>
          </cell>
          <cell r="I36">
            <v>0</v>
          </cell>
          <cell r="K36">
            <v>0</v>
          </cell>
        </row>
        <row r="37">
          <cell r="A37">
            <v>43708</v>
          </cell>
          <cell r="B37">
            <v>30</v>
          </cell>
          <cell r="C37">
            <v>0</v>
          </cell>
          <cell r="G37">
            <v>28</v>
          </cell>
          <cell r="I37">
            <v>2</v>
          </cell>
          <cell r="K37">
            <v>0</v>
          </cell>
        </row>
      </sheetData>
      <sheetData sheetId="5" refreshError="1"/>
      <sheetData sheetId="6" refreshError="1"/>
      <sheetData sheetId="7">
        <row r="7">
          <cell r="C7">
            <v>539</v>
          </cell>
        </row>
        <row r="23">
          <cell r="C23">
            <v>82</v>
          </cell>
        </row>
        <row r="33">
          <cell r="C33">
            <v>214</v>
          </cell>
        </row>
      </sheetData>
      <sheetData sheetId="8" refreshError="1"/>
      <sheetData sheetId="9">
        <row r="6">
          <cell r="B6" t="str">
            <v>Lunedi</v>
          </cell>
          <cell r="C6" t="str">
            <v>Martedi</v>
          </cell>
          <cell r="D6" t="str">
            <v>Mercoledi</v>
          </cell>
          <cell r="E6" t="str">
            <v>Giovedi</v>
          </cell>
          <cell r="F6" t="str">
            <v>Venerdi</v>
          </cell>
          <cell r="G6" t="str">
            <v>Sabato</v>
          </cell>
          <cell r="H6" t="str">
            <v>Domenica</v>
          </cell>
        </row>
        <row r="31">
          <cell r="B31">
            <v>138</v>
          </cell>
          <cell r="C31">
            <v>95</v>
          </cell>
          <cell r="D31">
            <v>170</v>
          </cell>
          <cell r="E31">
            <v>148</v>
          </cell>
          <cell r="F31">
            <v>161</v>
          </cell>
          <cell r="G31">
            <v>112</v>
          </cell>
          <cell r="H31">
            <v>37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75D095-7BC8-4327-9AD6-BFEDEE6E2568}" name="Tabella6" displayName="Tabella6" ref="A1:C8" totalsRowShown="0" headerRowDxfId="10" dataDxfId="9" tableBorderDxfId="8">
  <autoFilter ref="A1:C8" xr:uid="{EF3728C8-EE50-4484-97AE-218DB7BEC25F}"/>
  <tableColumns count="3">
    <tableColumn id="1" xr3:uid="{805C1CF1-8771-4F6D-A6BC-12D4BB4D3E03}" name="Stato del case" dataDxfId="7"/>
    <tableColumn id="2" xr3:uid="{63707041-F88E-4B49-A5BD-A14FB97D1B01}" name="Descrizione" dataDxfId="6"/>
    <tableColumn id="3" xr3:uid="{7A6BC3F1-7E32-4DD4-BB8E-FFA661BDBCC8}" name="Passaggi di Stato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0B7863-996C-4BD8-A46D-09026B1066C2}" name="Tabella1" displayName="Tabella1" ref="A1:F18" totalsRowShown="0">
  <autoFilter ref="A1:F18" xr:uid="{11AA057A-78B0-4D8E-A1F9-463E3C8DD936}"/>
  <tableColumns count="6">
    <tableColumn id="1" xr3:uid="{F9359532-C2F2-40F2-9B80-FCDE5C25EBBF}" name="COGNOME" dataDxfId="4"/>
    <tableColumn id="2" xr3:uid="{98184953-0EA3-493F-A8D3-F3EA9BF34307}" name="NOME "/>
    <tableColumn id="3" xr3:uid="{69813E16-1EDA-43DF-BB67-9F0C78F6429E}" name="N. TELEFONO "/>
    <tableColumn id="4" xr3:uid="{2351317D-4EDC-4853-89B4-B66EC10F1828}" name="INDIRIZZO MAIL" dataCellStyle="Collegamento ipertestuale"/>
    <tableColumn id="5" xr3:uid="{96D734BF-F4AD-4370-AF07-012E9AC92FD2}" name="TIPOLOGIA"/>
    <tableColumn id="6" xr3:uid="{797E1DDE-2743-4D32-8692-378E96E4F01A}" name="RUO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uro.pezzenati@brianzacque.it" TargetMode="External"/><Relationship Id="rId1" Type="http://schemas.openxmlformats.org/officeDocument/2006/relationships/hyperlink" Target="mailto:luciano.derasmo@brianzacque.it" TargetMode="Externa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view="pageBreakPreview" zoomScale="145" zoomScaleNormal="160" zoomScaleSheetLayoutView="145" workbookViewId="0">
      <selection activeCell="I15" sqref="I15"/>
    </sheetView>
    <sheetView showGridLines="0" view="pageBreakPreview" zoomScale="130" zoomScaleNormal="130" zoomScaleSheetLayoutView="130" workbookViewId="1">
      <selection activeCell="F5" sqref="F5"/>
    </sheetView>
  </sheetViews>
  <sheetFormatPr defaultRowHeight="15" customHeight="1"/>
  <cols>
    <col min="1" max="1" width="8" customWidth="1"/>
    <col min="2" max="2" width="10.6640625" bestFit="1" customWidth="1"/>
    <col min="3" max="3" width="12.88671875" customWidth="1"/>
    <col min="4" max="4" width="12.33203125" customWidth="1"/>
    <col min="5" max="5" width="10.109375" customWidth="1"/>
    <col min="6" max="6" width="12.44140625" bestFit="1" customWidth="1"/>
    <col min="7" max="7" width="9.109375" bestFit="1" customWidth="1"/>
    <col min="8" max="9" width="10.109375" customWidth="1"/>
    <col min="10" max="12" width="9.109375" customWidth="1"/>
    <col min="13" max="13" width="7.6640625" bestFit="1" customWidth="1"/>
    <col min="14" max="14" width="10" customWidth="1"/>
    <col min="15" max="15" width="13.44140625" customWidth="1"/>
    <col min="16" max="16" width="15.33203125" customWidth="1"/>
  </cols>
  <sheetData>
    <row r="1" spans="1:16" ht="15" customHeight="1">
      <c r="A1" s="20" t="s">
        <v>0</v>
      </c>
      <c r="B1" s="20"/>
      <c r="C1" s="20"/>
      <c r="D1" s="20"/>
    </row>
    <row r="2" spans="1:16" ht="15" customHeight="1">
      <c r="A2" s="362"/>
      <c r="B2" s="362"/>
      <c r="C2" s="362"/>
      <c r="D2" s="362"/>
      <c r="E2" s="362"/>
      <c r="F2" s="362"/>
      <c r="G2" s="362"/>
      <c r="H2" s="363" t="s">
        <v>1</v>
      </c>
      <c r="I2" s="363"/>
      <c r="J2" s="363"/>
      <c r="K2" s="363"/>
      <c r="L2" s="363"/>
      <c r="M2" s="365" t="s">
        <v>5</v>
      </c>
      <c r="N2" s="366"/>
      <c r="O2" s="360" t="s">
        <v>6</v>
      </c>
      <c r="P2" s="360" t="s">
        <v>7</v>
      </c>
    </row>
    <row r="3" spans="1:16" ht="15" customHeight="1">
      <c r="A3" s="362"/>
      <c r="B3" s="362"/>
      <c r="C3" s="362"/>
      <c r="D3" s="362"/>
      <c r="E3" s="362"/>
      <c r="F3" s="362"/>
      <c r="G3" s="362"/>
      <c r="H3" s="364" t="s">
        <v>2</v>
      </c>
      <c r="I3" s="364"/>
      <c r="J3" s="364"/>
      <c r="K3" s="364"/>
      <c r="L3" s="1" t="s">
        <v>3</v>
      </c>
      <c r="M3" s="367"/>
      <c r="N3" s="368"/>
      <c r="O3" s="361"/>
      <c r="P3" s="361"/>
    </row>
    <row r="4" spans="1:16" s="13" customFormat="1" ht="61.2">
      <c r="A4" s="12" t="s">
        <v>9</v>
      </c>
      <c r="B4" s="12" t="s">
        <v>10</v>
      </c>
      <c r="C4" s="12" t="s">
        <v>11</v>
      </c>
      <c r="D4" s="12" t="s">
        <v>13</v>
      </c>
      <c r="E4" s="12" t="s">
        <v>14</v>
      </c>
      <c r="F4" s="12" t="s">
        <v>4</v>
      </c>
      <c r="G4" s="12" t="s">
        <v>16</v>
      </c>
      <c r="H4" s="12" t="s">
        <v>18</v>
      </c>
      <c r="I4" s="46" t="s">
        <v>462</v>
      </c>
      <c r="J4" s="12" t="s">
        <v>19</v>
      </c>
      <c r="K4" s="12" t="s">
        <v>20</v>
      </c>
      <c r="L4" s="14" t="s">
        <v>21</v>
      </c>
      <c r="M4" s="12" t="s">
        <v>22</v>
      </c>
      <c r="N4" s="12" t="s">
        <v>24</v>
      </c>
      <c r="O4" s="15" t="s">
        <v>25</v>
      </c>
      <c r="P4" s="15" t="s">
        <v>26</v>
      </c>
    </row>
    <row r="5" spans="1:16" s="19" customFormat="1" ht="61.2">
      <c r="A5" s="17"/>
      <c r="B5" s="16" t="s">
        <v>12</v>
      </c>
      <c r="C5" s="17"/>
      <c r="D5" s="17"/>
      <c r="E5" s="16" t="s">
        <v>15</v>
      </c>
      <c r="F5" s="16" t="s">
        <v>545</v>
      </c>
      <c r="G5" s="16" t="s">
        <v>17</v>
      </c>
      <c r="H5" s="17"/>
      <c r="I5" s="17"/>
      <c r="J5" s="17"/>
      <c r="K5" s="17"/>
      <c r="L5" s="16"/>
      <c r="M5" s="16" t="s">
        <v>23</v>
      </c>
      <c r="N5" s="16" t="s">
        <v>23</v>
      </c>
      <c r="O5" s="16" t="s">
        <v>8</v>
      </c>
      <c r="P5" s="18" t="s">
        <v>27</v>
      </c>
    </row>
    <row r="6" spans="1:16" ht="15" customHeight="1">
      <c r="A6" s="4"/>
      <c r="B6" s="3"/>
      <c r="C6" s="11"/>
      <c r="D6" s="4"/>
      <c r="F6" s="3"/>
      <c r="H6" s="2"/>
      <c r="I6" s="2"/>
      <c r="J6" s="2"/>
      <c r="K6" s="2"/>
      <c r="L6" s="4"/>
      <c r="M6" s="5"/>
      <c r="N6" s="5"/>
      <c r="O6" s="4"/>
      <c r="P6" s="5"/>
    </row>
    <row r="7" spans="1:16" ht="15" customHeight="1">
      <c r="A7" s="6"/>
      <c r="B7" s="6"/>
      <c r="C7" s="6"/>
      <c r="D7" s="6"/>
      <c r="E7" s="7"/>
      <c r="F7" s="7"/>
      <c r="G7" s="7"/>
      <c r="H7" s="8"/>
      <c r="I7" s="8"/>
      <c r="J7" s="8"/>
      <c r="K7" s="8"/>
      <c r="L7" s="6"/>
      <c r="M7" s="6"/>
      <c r="N7" s="6"/>
      <c r="O7" s="6"/>
      <c r="P7" s="7"/>
    </row>
    <row r="10" spans="1:16" ht="15" customHeight="1">
      <c r="A10" s="9"/>
    </row>
    <row r="24" spans="1:1" ht="15" customHeight="1">
      <c r="A24" s="10"/>
    </row>
  </sheetData>
  <mergeCells count="6">
    <mergeCell ref="O2:O3"/>
    <mergeCell ref="P2:P3"/>
    <mergeCell ref="A2:G3"/>
    <mergeCell ref="H2:L2"/>
    <mergeCell ref="H3:K3"/>
    <mergeCell ref="M2:N3"/>
  </mergeCells>
  <pageMargins left="1.25" right="1.25" top="1" bottom="0.74583299999999997" header="0.25" footer="0.25"/>
  <pageSetup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C37A-26CE-4CD1-B205-B06AA5280FCD}">
  <dimension ref="A2:N37"/>
  <sheetViews>
    <sheetView workbookViewId="0"/>
    <sheetView showGridLines="0" view="pageBreakPreview" zoomScaleNormal="115" zoomScaleSheetLayoutView="100" workbookViewId="1">
      <selection activeCell="M24" sqref="M24"/>
    </sheetView>
  </sheetViews>
  <sheetFormatPr defaultColWidth="11.44140625" defaultRowHeight="13.8"/>
  <cols>
    <col min="1" max="1" width="15.33203125" style="230" customWidth="1"/>
    <col min="2" max="2" width="9.44140625" style="231" customWidth="1"/>
    <col min="3" max="3" width="10.33203125" style="231" customWidth="1"/>
    <col min="4" max="4" width="9.44140625" style="231" customWidth="1"/>
    <col min="5" max="5" width="9.44140625" style="232" customWidth="1"/>
    <col min="6" max="6" width="8.109375" style="232" bestFit="1" customWidth="1"/>
    <col min="7" max="7" width="9.6640625" style="231" customWidth="1"/>
    <col min="8" max="8" width="8.109375" style="231" customWidth="1"/>
    <col min="9" max="9" width="9.6640625" style="231" customWidth="1"/>
    <col min="10" max="10" width="7.6640625" style="231" customWidth="1"/>
    <col min="11" max="11" width="12.88671875" style="233" customWidth="1"/>
    <col min="12" max="12" width="7" style="232" customWidth="1"/>
    <col min="13" max="13" width="14.5546875" style="192" customWidth="1"/>
    <col min="14" max="14" width="10.6640625" style="192" hidden="1" customWidth="1"/>
    <col min="15" max="15" width="3.88671875" style="192" customWidth="1"/>
    <col min="16" max="16" width="6.6640625" style="192" customWidth="1"/>
    <col min="17" max="16384" width="11.44140625" style="192"/>
  </cols>
  <sheetData>
    <row r="2" spans="1:14" ht="14.4">
      <c r="A2" s="422" t="s">
        <v>251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3"/>
    </row>
    <row r="3" spans="1:14" ht="14.4">
      <c r="A3" s="424" t="str">
        <f>'[1]Prospetto mensile'!A3:D3</f>
        <v>Agosto 2019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3"/>
    </row>
    <row r="5" spans="1:14" s="201" customFormat="1" ht="59.4">
      <c r="A5" s="193"/>
      <c r="B5" s="194" t="s">
        <v>252</v>
      </c>
      <c r="C5" s="195" t="s">
        <v>253</v>
      </c>
      <c r="D5" s="196" t="s">
        <v>239</v>
      </c>
      <c r="E5" s="197" t="s">
        <v>254</v>
      </c>
      <c r="F5" s="198" t="s">
        <v>255</v>
      </c>
      <c r="G5" s="199" t="s">
        <v>256</v>
      </c>
      <c r="H5" s="198" t="s">
        <v>257</v>
      </c>
      <c r="I5" s="199" t="s">
        <v>258</v>
      </c>
      <c r="J5" s="198" t="s">
        <v>257</v>
      </c>
      <c r="K5" s="199" t="s">
        <v>259</v>
      </c>
      <c r="L5" s="198" t="s">
        <v>255</v>
      </c>
      <c r="M5" s="200" t="s">
        <v>260</v>
      </c>
    </row>
    <row r="6" spans="1:14" s="208" customFormat="1" ht="12.6">
      <c r="A6" s="202"/>
      <c r="B6" s="203">
        <f>SUM(B7:B65532)</f>
        <v>861</v>
      </c>
      <c r="C6" s="204">
        <f>SUM(C7:C65532)</f>
        <v>28</v>
      </c>
      <c r="D6" s="205">
        <f>SUM(D7:D65532)</f>
        <v>833</v>
      </c>
      <c r="E6" s="204">
        <f>SUM(E7:E65532)</f>
        <v>828</v>
      </c>
      <c r="F6" s="206">
        <f t="shared" ref="F6:F37" si="0">IF(E6=0,0,E6/D6)</f>
        <v>0.99399759903961582</v>
      </c>
      <c r="G6" s="204">
        <f>SUM(G7:G65532)</f>
        <v>785</v>
      </c>
      <c r="H6" s="206">
        <f t="shared" ref="H6:H37" si="1">IF(E6=0,0,G6/E6)</f>
        <v>0.94806763285024154</v>
      </c>
      <c r="I6" s="204">
        <f>SUM(I7:I65532)</f>
        <v>43</v>
      </c>
      <c r="J6" s="206">
        <f t="shared" ref="J6:J37" si="2">IF(E6=0,0,I6/E6)</f>
        <v>5.1932367149758456E-2</v>
      </c>
      <c r="K6" s="204">
        <f>SUM(K7:K65532)</f>
        <v>5</v>
      </c>
      <c r="L6" s="206">
        <f t="shared" ref="L6:L37" si="3">IF(D6=0,0,K6/D6)</f>
        <v>6.0024009603841539E-3</v>
      </c>
      <c r="M6" s="207">
        <f>SUM(N7:N2195)/E6</f>
        <v>2.1776312846663085E-3</v>
      </c>
    </row>
    <row r="7" spans="1:14" s="216" customFormat="1" ht="12.6">
      <c r="A7" s="209">
        <v>43678</v>
      </c>
      <c r="B7" s="204">
        <v>37</v>
      </c>
      <c r="C7" s="210">
        <f>+B7-D7</f>
        <v>0</v>
      </c>
      <c r="D7" s="211">
        <f>+E7+K7</f>
        <v>37</v>
      </c>
      <c r="E7" s="212">
        <v>37</v>
      </c>
      <c r="F7" s="213">
        <f t="shared" si="0"/>
        <v>1</v>
      </c>
      <c r="G7" s="210">
        <v>37</v>
      </c>
      <c r="H7" s="213">
        <f t="shared" si="1"/>
        <v>1</v>
      </c>
      <c r="I7" s="210">
        <v>0</v>
      </c>
      <c r="J7" s="213">
        <f t="shared" si="2"/>
        <v>0</v>
      </c>
      <c r="K7" s="210">
        <v>0</v>
      </c>
      <c r="L7" s="213">
        <f t="shared" si="3"/>
        <v>0</v>
      </c>
      <c r="M7" s="214">
        <v>2.1296296296296298E-3</v>
      </c>
      <c r="N7" s="215">
        <f>+M7*E7</f>
        <v>7.8796296296296295E-2</v>
      </c>
    </row>
    <row r="8" spans="1:14" s="216" customFormat="1" ht="12.6">
      <c r="A8" s="209">
        <v>43679</v>
      </c>
      <c r="B8" s="217">
        <v>34</v>
      </c>
      <c r="C8" s="218">
        <f t="shared" ref="C8:C37" si="4">+B8-D8</f>
        <v>2</v>
      </c>
      <c r="D8" s="219">
        <f t="shared" ref="D8:D37" si="5">+E8+K8</f>
        <v>32</v>
      </c>
      <c r="E8" s="220">
        <v>31</v>
      </c>
      <c r="F8" s="221">
        <f t="shared" si="0"/>
        <v>0.96875</v>
      </c>
      <c r="G8" s="218">
        <v>27</v>
      </c>
      <c r="H8" s="221">
        <f>IF(E8=0,0,G8/E8)</f>
        <v>0.87096774193548387</v>
      </c>
      <c r="I8" s="218">
        <v>4</v>
      </c>
      <c r="J8" s="221">
        <f>IF(E8=0,0,I8/E8)</f>
        <v>0.12903225806451613</v>
      </c>
      <c r="K8" s="218">
        <v>1</v>
      </c>
      <c r="L8" s="221">
        <f>IF(D8=0,0,K8/D8)</f>
        <v>3.125E-2</v>
      </c>
      <c r="M8" s="222">
        <v>2.4652777777777776E-3</v>
      </c>
      <c r="N8" s="215">
        <f t="shared" ref="N8:N37" si="6">+M8*E8</f>
        <v>7.6423611111111109E-2</v>
      </c>
    </row>
    <row r="9" spans="1:14" s="216" customFormat="1" ht="12.6">
      <c r="A9" s="209">
        <v>43680</v>
      </c>
      <c r="B9" s="217">
        <v>44</v>
      </c>
      <c r="C9" s="218">
        <f t="shared" si="4"/>
        <v>3</v>
      </c>
      <c r="D9" s="219">
        <f t="shared" si="5"/>
        <v>41</v>
      </c>
      <c r="E9" s="220">
        <v>40</v>
      </c>
      <c r="F9" s="221">
        <f t="shared" si="0"/>
        <v>0.97560975609756095</v>
      </c>
      <c r="G9" s="218">
        <v>37</v>
      </c>
      <c r="H9" s="221">
        <f t="shared" si="1"/>
        <v>0.92500000000000004</v>
      </c>
      <c r="I9" s="218">
        <v>3</v>
      </c>
      <c r="J9" s="221">
        <f t="shared" si="2"/>
        <v>7.4999999999999997E-2</v>
      </c>
      <c r="K9" s="218">
        <v>1</v>
      </c>
      <c r="L9" s="221">
        <f t="shared" si="3"/>
        <v>2.4390243902439025E-2</v>
      </c>
      <c r="M9" s="222">
        <v>2.0254629629629629E-3</v>
      </c>
      <c r="N9" s="215">
        <f t="shared" si="6"/>
        <v>8.1018518518518517E-2</v>
      </c>
    </row>
    <row r="10" spans="1:14" s="216" customFormat="1" ht="12.6">
      <c r="A10" s="209">
        <v>43681</v>
      </c>
      <c r="B10" s="223">
        <v>14</v>
      </c>
      <c r="C10" s="224">
        <f t="shared" si="4"/>
        <v>0</v>
      </c>
      <c r="D10" s="225">
        <f t="shared" si="5"/>
        <v>14</v>
      </c>
      <c r="E10" s="226">
        <v>14</v>
      </c>
      <c r="F10" s="227">
        <f t="shared" si="0"/>
        <v>1</v>
      </c>
      <c r="G10" s="224">
        <v>14</v>
      </c>
      <c r="H10" s="227">
        <f t="shared" si="1"/>
        <v>1</v>
      </c>
      <c r="I10" s="224">
        <v>0</v>
      </c>
      <c r="J10" s="221">
        <f t="shared" si="2"/>
        <v>0</v>
      </c>
      <c r="K10" s="224">
        <v>0</v>
      </c>
      <c r="L10" s="227">
        <f t="shared" si="3"/>
        <v>0</v>
      </c>
      <c r="M10" s="228">
        <v>2.8935185185185188E-3</v>
      </c>
      <c r="N10" s="215">
        <f t="shared" si="6"/>
        <v>4.0509259259259266E-2</v>
      </c>
    </row>
    <row r="11" spans="1:14" s="216" customFormat="1" ht="12.6">
      <c r="A11" s="209">
        <v>43682</v>
      </c>
      <c r="B11" s="217">
        <v>39</v>
      </c>
      <c r="C11" s="218">
        <f t="shared" si="4"/>
        <v>0</v>
      </c>
      <c r="D11" s="219">
        <f t="shared" si="5"/>
        <v>39</v>
      </c>
      <c r="E11" s="220">
        <v>39</v>
      </c>
      <c r="F11" s="221">
        <f t="shared" si="0"/>
        <v>1</v>
      </c>
      <c r="G11" s="218">
        <v>38</v>
      </c>
      <c r="H11" s="221">
        <f t="shared" si="1"/>
        <v>0.97435897435897434</v>
      </c>
      <c r="I11" s="218">
        <v>1</v>
      </c>
      <c r="J11" s="221">
        <f t="shared" si="2"/>
        <v>2.564102564102564E-2</v>
      </c>
      <c r="K11" s="218">
        <v>0</v>
      </c>
      <c r="L11" s="221">
        <f t="shared" si="3"/>
        <v>0</v>
      </c>
      <c r="M11" s="222">
        <v>2.1527777777777778E-3</v>
      </c>
      <c r="N11" s="215">
        <f t="shared" si="6"/>
        <v>8.3958333333333329E-2</v>
      </c>
    </row>
    <row r="12" spans="1:14" s="216" customFormat="1" ht="12.6">
      <c r="A12" s="209">
        <v>43683</v>
      </c>
      <c r="B12" s="217">
        <v>36</v>
      </c>
      <c r="C12" s="218">
        <f t="shared" si="4"/>
        <v>1</v>
      </c>
      <c r="D12" s="219">
        <f t="shared" si="5"/>
        <v>35</v>
      </c>
      <c r="E12" s="220">
        <v>35</v>
      </c>
      <c r="F12" s="221">
        <f t="shared" si="0"/>
        <v>1</v>
      </c>
      <c r="G12" s="218">
        <v>34</v>
      </c>
      <c r="H12" s="221">
        <f t="shared" si="1"/>
        <v>0.97142857142857142</v>
      </c>
      <c r="I12" s="218">
        <v>1</v>
      </c>
      <c r="J12" s="221">
        <f t="shared" si="2"/>
        <v>2.8571428571428571E-2</v>
      </c>
      <c r="K12" s="218">
        <v>0</v>
      </c>
      <c r="L12" s="221">
        <f t="shared" si="3"/>
        <v>0</v>
      </c>
      <c r="M12" s="222">
        <v>2.0601851851851853E-3</v>
      </c>
      <c r="N12" s="215">
        <f t="shared" si="6"/>
        <v>7.210648148148148E-2</v>
      </c>
    </row>
    <row r="13" spans="1:14" s="216" customFormat="1" ht="12.6">
      <c r="A13" s="209">
        <v>43684</v>
      </c>
      <c r="B13" s="217">
        <v>80</v>
      </c>
      <c r="C13" s="218">
        <f t="shared" si="4"/>
        <v>3</v>
      </c>
      <c r="D13" s="219">
        <f t="shared" si="5"/>
        <v>77</v>
      </c>
      <c r="E13" s="220">
        <v>75</v>
      </c>
      <c r="F13" s="221">
        <f t="shared" si="0"/>
        <v>0.97402597402597402</v>
      </c>
      <c r="G13" s="218">
        <v>47</v>
      </c>
      <c r="H13" s="221">
        <f t="shared" si="1"/>
        <v>0.62666666666666671</v>
      </c>
      <c r="I13" s="218">
        <v>28</v>
      </c>
      <c r="J13" s="221">
        <f t="shared" si="2"/>
        <v>0.37333333333333335</v>
      </c>
      <c r="K13" s="218">
        <v>2</v>
      </c>
      <c r="L13" s="221">
        <f t="shared" si="3"/>
        <v>2.5974025974025976E-2</v>
      </c>
      <c r="M13" s="222">
        <v>1.6203703703703703E-3</v>
      </c>
      <c r="N13" s="215">
        <f t="shared" si="6"/>
        <v>0.12152777777777778</v>
      </c>
    </row>
    <row r="14" spans="1:14" s="216" customFormat="1" ht="12.6">
      <c r="A14" s="209">
        <v>43685</v>
      </c>
      <c r="B14" s="217">
        <v>30</v>
      </c>
      <c r="C14" s="218">
        <f t="shared" si="4"/>
        <v>0</v>
      </c>
      <c r="D14" s="219">
        <f t="shared" si="5"/>
        <v>30</v>
      </c>
      <c r="E14" s="220">
        <v>30</v>
      </c>
      <c r="F14" s="221">
        <f t="shared" si="0"/>
        <v>1</v>
      </c>
      <c r="G14" s="218">
        <v>29</v>
      </c>
      <c r="H14" s="221">
        <f t="shared" si="1"/>
        <v>0.96666666666666667</v>
      </c>
      <c r="I14" s="218">
        <v>1</v>
      </c>
      <c r="J14" s="221">
        <f t="shared" si="2"/>
        <v>3.3333333333333333E-2</v>
      </c>
      <c r="K14" s="218">
        <v>0</v>
      </c>
      <c r="L14" s="221">
        <f t="shared" si="3"/>
        <v>0</v>
      </c>
      <c r="M14" s="222">
        <v>2.1759259259259258E-3</v>
      </c>
      <c r="N14" s="215">
        <f t="shared" si="6"/>
        <v>6.5277777777777768E-2</v>
      </c>
    </row>
    <row r="15" spans="1:14" s="216" customFormat="1" ht="12.6">
      <c r="A15" s="209">
        <v>43686</v>
      </c>
      <c r="B15" s="217">
        <v>44</v>
      </c>
      <c r="C15" s="218">
        <f t="shared" si="4"/>
        <v>0</v>
      </c>
      <c r="D15" s="219">
        <f t="shared" si="5"/>
        <v>44</v>
      </c>
      <c r="E15" s="220">
        <v>44</v>
      </c>
      <c r="F15" s="221">
        <f t="shared" si="0"/>
        <v>1</v>
      </c>
      <c r="G15" s="218">
        <v>44</v>
      </c>
      <c r="H15" s="221">
        <f t="shared" si="1"/>
        <v>1</v>
      </c>
      <c r="I15" s="218">
        <v>0</v>
      </c>
      <c r="J15" s="221">
        <f t="shared" si="2"/>
        <v>0</v>
      </c>
      <c r="K15" s="218">
        <v>0</v>
      </c>
      <c r="L15" s="221">
        <f t="shared" si="3"/>
        <v>0</v>
      </c>
      <c r="M15" s="222">
        <v>1.9212962962962962E-3</v>
      </c>
      <c r="N15" s="215">
        <f t="shared" si="6"/>
        <v>8.4537037037037036E-2</v>
      </c>
    </row>
    <row r="16" spans="1:14" s="216" customFormat="1" ht="12.6">
      <c r="A16" s="209">
        <v>43687</v>
      </c>
      <c r="B16" s="217">
        <v>15</v>
      </c>
      <c r="C16" s="218">
        <f t="shared" si="4"/>
        <v>0</v>
      </c>
      <c r="D16" s="219">
        <f t="shared" si="5"/>
        <v>15</v>
      </c>
      <c r="E16" s="220">
        <v>15</v>
      </c>
      <c r="F16" s="221">
        <f t="shared" si="0"/>
        <v>1</v>
      </c>
      <c r="G16" s="218">
        <v>15</v>
      </c>
      <c r="H16" s="221">
        <f t="shared" si="1"/>
        <v>1</v>
      </c>
      <c r="I16" s="218">
        <v>0</v>
      </c>
      <c r="J16" s="221">
        <f t="shared" si="2"/>
        <v>0</v>
      </c>
      <c r="K16" s="218">
        <v>0</v>
      </c>
      <c r="L16" s="221">
        <f t="shared" si="3"/>
        <v>0</v>
      </c>
      <c r="M16" s="222">
        <v>2.0138888888888888E-3</v>
      </c>
      <c r="N16" s="215">
        <f t="shared" si="6"/>
        <v>3.0208333333333334E-2</v>
      </c>
    </row>
    <row r="17" spans="1:14" s="216" customFormat="1" ht="12.6">
      <c r="A17" s="209">
        <v>43688</v>
      </c>
      <c r="B17" s="217">
        <v>9</v>
      </c>
      <c r="C17" s="218">
        <f t="shared" si="4"/>
        <v>0</v>
      </c>
      <c r="D17" s="219">
        <f t="shared" si="5"/>
        <v>9</v>
      </c>
      <c r="E17" s="220">
        <v>9</v>
      </c>
      <c r="F17" s="221">
        <f t="shared" si="0"/>
        <v>1</v>
      </c>
      <c r="G17" s="218">
        <v>9</v>
      </c>
      <c r="H17" s="221">
        <f t="shared" si="1"/>
        <v>1</v>
      </c>
      <c r="I17" s="218">
        <v>0</v>
      </c>
      <c r="J17" s="221">
        <f t="shared" si="2"/>
        <v>0</v>
      </c>
      <c r="K17" s="218">
        <v>0</v>
      </c>
      <c r="L17" s="221">
        <f t="shared" si="3"/>
        <v>0</v>
      </c>
      <c r="M17" s="222">
        <v>1.7939814814814815E-3</v>
      </c>
      <c r="N17" s="215">
        <f t="shared" si="6"/>
        <v>1.6145833333333331E-2</v>
      </c>
    </row>
    <row r="18" spans="1:14" s="216" customFormat="1" ht="12.6">
      <c r="A18" s="209">
        <v>43689</v>
      </c>
      <c r="B18" s="204">
        <v>19</v>
      </c>
      <c r="C18" s="210">
        <f t="shared" si="4"/>
        <v>1</v>
      </c>
      <c r="D18" s="211">
        <f t="shared" si="5"/>
        <v>18</v>
      </c>
      <c r="E18" s="212">
        <v>18</v>
      </c>
      <c r="F18" s="213">
        <f t="shared" si="0"/>
        <v>1</v>
      </c>
      <c r="G18" s="210">
        <v>18</v>
      </c>
      <c r="H18" s="213">
        <f t="shared" si="1"/>
        <v>1</v>
      </c>
      <c r="I18" s="210">
        <v>0</v>
      </c>
      <c r="J18" s="221">
        <f t="shared" si="2"/>
        <v>0</v>
      </c>
      <c r="K18" s="210">
        <v>0</v>
      </c>
      <c r="L18" s="213">
        <f t="shared" si="3"/>
        <v>0</v>
      </c>
      <c r="M18" s="214">
        <v>2.3958333333333336E-3</v>
      </c>
      <c r="N18" s="215">
        <f t="shared" si="6"/>
        <v>4.3125000000000004E-2</v>
      </c>
    </row>
    <row r="19" spans="1:14" s="216" customFormat="1" ht="12.6">
      <c r="A19" s="209">
        <v>43690</v>
      </c>
      <c r="B19" s="217">
        <v>12</v>
      </c>
      <c r="C19" s="218">
        <f t="shared" si="4"/>
        <v>3</v>
      </c>
      <c r="D19" s="219">
        <f t="shared" si="5"/>
        <v>9</v>
      </c>
      <c r="E19" s="220">
        <v>9</v>
      </c>
      <c r="F19" s="221">
        <f t="shared" si="0"/>
        <v>1</v>
      </c>
      <c r="G19" s="218">
        <v>9</v>
      </c>
      <c r="H19" s="221">
        <f t="shared" si="1"/>
        <v>1</v>
      </c>
      <c r="I19" s="218">
        <v>0</v>
      </c>
      <c r="J19" s="221">
        <f t="shared" si="2"/>
        <v>0</v>
      </c>
      <c r="K19" s="218">
        <v>0</v>
      </c>
      <c r="L19" s="221">
        <f t="shared" si="3"/>
        <v>0</v>
      </c>
      <c r="M19" s="222">
        <v>1.6550925925925926E-3</v>
      </c>
      <c r="N19" s="215">
        <f t="shared" si="6"/>
        <v>1.4895833333333334E-2</v>
      </c>
    </row>
    <row r="20" spans="1:14" s="216" customFormat="1" ht="12.6">
      <c r="A20" s="209">
        <v>43691</v>
      </c>
      <c r="B20" s="217">
        <v>25</v>
      </c>
      <c r="C20" s="218">
        <f t="shared" si="4"/>
        <v>1</v>
      </c>
      <c r="D20" s="219">
        <f t="shared" si="5"/>
        <v>24</v>
      </c>
      <c r="E20" s="220">
        <v>24</v>
      </c>
      <c r="F20" s="221">
        <f t="shared" si="0"/>
        <v>1</v>
      </c>
      <c r="G20" s="218">
        <v>23</v>
      </c>
      <c r="H20" s="221">
        <f t="shared" si="1"/>
        <v>0.95833333333333337</v>
      </c>
      <c r="I20" s="218">
        <v>1</v>
      </c>
      <c r="J20" s="221">
        <f t="shared" si="2"/>
        <v>4.1666666666666664E-2</v>
      </c>
      <c r="K20" s="218">
        <v>0</v>
      </c>
      <c r="L20" s="221">
        <f t="shared" si="3"/>
        <v>0</v>
      </c>
      <c r="M20" s="222">
        <v>2.0254629629629629E-3</v>
      </c>
      <c r="N20" s="215">
        <f t="shared" si="6"/>
        <v>4.8611111111111105E-2</v>
      </c>
    </row>
    <row r="21" spans="1:14" s="216" customFormat="1" ht="12.6">
      <c r="A21" s="209">
        <v>43692</v>
      </c>
      <c r="B21" s="217">
        <v>7</v>
      </c>
      <c r="C21" s="218">
        <f t="shared" si="4"/>
        <v>1</v>
      </c>
      <c r="D21" s="219">
        <f t="shared" si="5"/>
        <v>6</v>
      </c>
      <c r="E21" s="220">
        <v>6</v>
      </c>
      <c r="F21" s="221">
        <f t="shared" si="0"/>
        <v>1</v>
      </c>
      <c r="G21" s="218">
        <v>6</v>
      </c>
      <c r="H21" s="221">
        <f t="shared" si="1"/>
        <v>1</v>
      </c>
      <c r="I21" s="218">
        <v>0</v>
      </c>
      <c r="J21" s="221">
        <f t="shared" si="2"/>
        <v>0</v>
      </c>
      <c r="K21" s="218">
        <v>0</v>
      </c>
      <c r="L21" s="221">
        <f t="shared" si="3"/>
        <v>0</v>
      </c>
      <c r="M21" s="222">
        <v>1.25E-3</v>
      </c>
      <c r="N21" s="215">
        <f t="shared" si="6"/>
        <v>7.4999999999999997E-3</v>
      </c>
    </row>
    <row r="22" spans="1:14" s="216" customFormat="1" ht="12.6">
      <c r="A22" s="209">
        <v>43693</v>
      </c>
      <c r="B22" s="217">
        <v>24</v>
      </c>
      <c r="C22" s="218">
        <f t="shared" si="4"/>
        <v>1</v>
      </c>
      <c r="D22" s="219">
        <f t="shared" si="5"/>
        <v>23</v>
      </c>
      <c r="E22" s="220">
        <v>23</v>
      </c>
      <c r="F22" s="221">
        <f t="shared" si="0"/>
        <v>1</v>
      </c>
      <c r="G22" s="218">
        <v>23</v>
      </c>
      <c r="H22" s="221">
        <f t="shared" si="1"/>
        <v>1</v>
      </c>
      <c r="I22" s="218">
        <v>0</v>
      </c>
      <c r="J22" s="221">
        <f t="shared" si="2"/>
        <v>0</v>
      </c>
      <c r="K22" s="218">
        <v>0</v>
      </c>
      <c r="L22" s="221">
        <f t="shared" si="3"/>
        <v>0</v>
      </c>
      <c r="M22" s="222">
        <v>2.3263888888888887E-3</v>
      </c>
      <c r="N22" s="215">
        <f t="shared" si="6"/>
        <v>5.350694444444444E-2</v>
      </c>
    </row>
    <row r="23" spans="1:14" s="216" customFormat="1" ht="12.6">
      <c r="A23" s="209">
        <v>43694</v>
      </c>
      <c r="B23" s="217">
        <v>8</v>
      </c>
      <c r="C23" s="218">
        <f t="shared" si="4"/>
        <v>0</v>
      </c>
      <c r="D23" s="219">
        <f t="shared" si="5"/>
        <v>8</v>
      </c>
      <c r="E23" s="220">
        <v>8</v>
      </c>
      <c r="F23" s="221">
        <f t="shared" si="0"/>
        <v>1</v>
      </c>
      <c r="G23" s="218">
        <v>8</v>
      </c>
      <c r="H23" s="221">
        <f t="shared" si="1"/>
        <v>1</v>
      </c>
      <c r="I23" s="218">
        <v>0</v>
      </c>
      <c r="J23" s="221">
        <f t="shared" si="2"/>
        <v>0</v>
      </c>
      <c r="K23" s="218">
        <v>0</v>
      </c>
      <c r="L23" s="221">
        <f t="shared" si="3"/>
        <v>0</v>
      </c>
      <c r="M23" s="222">
        <v>2.5347222222222221E-3</v>
      </c>
      <c r="N23" s="215">
        <f t="shared" si="6"/>
        <v>2.0277777777777777E-2</v>
      </c>
    </row>
    <row r="24" spans="1:14" s="216" customFormat="1" ht="12.6">
      <c r="A24" s="209">
        <v>43695</v>
      </c>
      <c r="B24" s="223">
        <v>7</v>
      </c>
      <c r="C24" s="224">
        <f t="shared" si="4"/>
        <v>0</v>
      </c>
      <c r="D24" s="225">
        <f t="shared" si="5"/>
        <v>7</v>
      </c>
      <c r="E24" s="226">
        <v>7</v>
      </c>
      <c r="F24" s="227">
        <f t="shared" si="0"/>
        <v>1</v>
      </c>
      <c r="G24" s="224">
        <v>7</v>
      </c>
      <c r="H24" s="227">
        <f t="shared" si="1"/>
        <v>1</v>
      </c>
      <c r="I24" s="224">
        <v>0</v>
      </c>
      <c r="J24" s="221">
        <f t="shared" si="2"/>
        <v>0</v>
      </c>
      <c r="K24" s="224">
        <v>0</v>
      </c>
      <c r="L24" s="227">
        <f t="shared" si="3"/>
        <v>0</v>
      </c>
      <c r="M24" s="228">
        <v>2.1643518518518518E-3</v>
      </c>
      <c r="N24" s="215">
        <f t="shared" si="6"/>
        <v>1.5150462962962963E-2</v>
      </c>
    </row>
    <row r="25" spans="1:14" s="216" customFormat="1" ht="12.6">
      <c r="A25" s="209">
        <v>43696</v>
      </c>
      <c r="B25" s="217">
        <v>38</v>
      </c>
      <c r="C25" s="218">
        <f t="shared" si="4"/>
        <v>2</v>
      </c>
      <c r="D25" s="219">
        <f t="shared" si="5"/>
        <v>36</v>
      </c>
      <c r="E25" s="220">
        <v>36</v>
      </c>
      <c r="F25" s="221">
        <f t="shared" si="0"/>
        <v>1</v>
      </c>
      <c r="G25" s="218">
        <v>36</v>
      </c>
      <c r="H25" s="221">
        <f t="shared" si="1"/>
        <v>1</v>
      </c>
      <c r="I25" s="218">
        <v>0</v>
      </c>
      <c r="J25" s="221">
        <f t="shared" si="2"/>
        <v>0</v>
      </c>
      <c r="K25" s="218">
        <v>0</v>
      </c>
      <c r="L25" s="221">
        <f t="shared" si="3"/>
        <v>0</v>
      </c>
      <c r="M25" s="222">
        <v>2.4189814814814816E-3</v>
      </c>
      <c r="N25" s="215">
        <f t="shared" si="6"/>
        <v>8.7083333333333332E-2</v>
      </c>
    </row>
    <row r="26" spans="1:14" s="216" customFormat="1" ht="12.6">
      <c r="A26" s="209">
        <v>43697</v>
      </c>
      <c r="B26" s="217">
        <v>27</v>
      </c>
      <c r="C26" s="218">
        <f t="shared" si="4"/>
        <v>0</v>
      </c>
      <c r="D26" s="219">
        <f t="shared" si="5"/>
        <v>27</v>
      </c>
      <c r="E26" s="220">
        <v>27</v>
      </c>
      <c r="F26" s="221">
        <f t="shared" si="0"/>
        <v>1</v>
      </c>
      <c r="G26" s="218">
        <v>27</v>
      </c>
      <c r="H26" s="221">
        <f t="shared" si="1"/>
        <v>1</v>
      </c>
      <c r="I26" s="218">
        <v>0</v>
      </c>
      <c r="J26" s="221">
        <f t="shared" si="2"/>
        <v>0</v>
      </c>
      <c r="K26" s="218">
        <v>0</v>
      </c>
      <c r="L26" s="221">
        <f t="shared" si="3"/>
        <v>0</v>
      </c>
      <c r="M26" s="222">
        <v>2.0023148148148148E-3</v>
      </c>
      <c r="N26" s="215">
        <f t="shared" si="6"/>
        <v>5.4062499999999999E-2</v>
      </c>
    </row>
    <row r="27" spans="1:14" s="216" customFormat="1" ht="12.6">
      <c r="A27" s="209">
        <v>43698</v>
      </c>
      <c r="B27" s="217">
        <v>32</v>
      </c>
      <c r="C27" s="218">
        <f t="shared" si="4"/>
        <v>0</v>
      </c>
      <c r="D27" s="219">
        <f t="shared" si="5"/>
        <v>32</v>
      </c>
      <c r="E27" s="220">
        <v>32</v>
      </c>
      <c r="F27" s="221">
        <f t="shared" si="0"/>
        <v>1</v>
      </c>
      <c r="G27" s="218">
        <v>32</v>
      </c>
      <c r="H27" s="221">
        <f t="shared" si="1"/>
        <v>1</v>
      </c>
      <c r="I27" s="218">
        <v>0</v>
      </c>
      <c r="J27" s="221">
        <f t="shared" si="2"/>
        <v>0</v>
      </c>
      <c r="K27" s="218">
        <v>0</v>
      </c>
      <c r="L27" s="221">
        <f t="shared" si="3"/>
        <v>0</v>
      </c>
      <c r="M27" s="222">
        <v>2.3958333333333336E-3</v>
      </c>
      <c r="N27" s="215">
        <f t="shared" si="6"/>
        <v>7.6666666666666675E-2</v>
      </c>
    </row>
    <row r="28" spans="1:14" s="216" customFormat="1" ht="12.6">
      <c r="A28" s="209">
        <v>43699</v>
      </c>
      <c r="B28" s="217">
        <v>38</v>
      </c>
      <c r="C28" s="218">
        <f t="shared" si="4"/>
        <v>3</v>
      </c>
      <c r="D28" s="219">
        <f t="shared" si="5"/>
        <v>35</v>
      </c>
      <c r="E28" s="220">
        <v>34</v>
      </c>
      <c r="F28" s="221">
        <f t="shared" si="0"/>
        <v>0.97142857142857142</v>
      </c>
      <c r="G28" s="218">
        <v>34</v>
      </c>
      <c r="H28" s="221">
        <f t="shared" si="1"/>
        <v>1</v>
      </c>
      <c r="I28" s="218">
        <v>0</v>
      </c>
      <c r="J28" s="221">
        <f t="shared" si="2"/>
        <v>0</v>
      </c>
      <c r="K28" s="218">
        <v>1</v>
      </c>
      <c r="L28" s="221">
        <f t="shared" si="3"/>
        <v>2.8571428571428571E-2</v>
      </c>
      <c r="M28" s="222">
        <v>2.615740740740741E-3</v>
      </c>
      <c r="N28" s="215">
        <f t="shared" si="6"/>
        <v>8.8935185185185187E-2</v>
      </c>
    </row>
    <row r="29" spans="1:14" s="216" customFormat="1" ht="12.6">
      <c r="A29" s="209">
        <v>43700</v>
      </c>
      <c r="B29" s="217">
        <v>31</v>
      </c>
      <c r="C29" s="218">
        <f t="shared" si="4"/>
        <v>0</v>
      </c>
      <c r="D29" s="219">
        <f t="shared" si="5"/>
        <v>31</v>
      </c>
      <c r="E29" s="220">
        <v>31</v>
      </c>
      <c r="F29" s="221">
        <f t="shared" si="0"/>
        <v>1</v>
      </c>
      <c r="G29" s="218">
        <v>30</v>
      </c>
      <c r="H29" s="221">
        <f t="shared" si="1"/>
        <v>0.967741935483871</v>
      </c>
      <c r="I29" s="218">
        <v>1</v>
      </c>
      <c r="J29" s="221">
        <f t="shared" si="2"/>
        <v>3.2258064516129031E-2</v>
      </c>
      <c r="K29" s="218">
        <v>0</v>
      </c>
      <c r="L29" s="221">
        <f t="shared" si="3"/>
        <v>0</v>
      </c>
      <c r="M29" s="222">
        <v>2.1759259259259258E-3</v>
      </c>
      <c r="N29" s="215">
        <f t="shared" si="6"/>
        <v>6.7453703703703696E-2</v>
      </c>
    </row>
    <row r="30" spans="1:14" s="216" customFormat="1" ht="12.6">
      <c r="A30" s="209">
        <v>43701</v>
      </c>
      <c r="B30" s="217">
        <v>15</v>
      </c>
      <c r="C30" s="218">
        <f t="shared" si="4"/>
        <v>2</v>
      </c>
      <c r="D30" s="219">
        <f t="shared" si="5"/>
        <v>13</v>
      </c>
      <c r="E30" s="220">
        <v>13</v>
      </c>
      <c r="F30" s="221">
        <f t="shared" si="0"/>
        <v>1</v>
      </c>
      <c r="G30" s="218">
        <v>12</v>
      </c>
      <c r="H30" s="221">
        <f t="shared" si="1"/>
        <v>0.92307692307692313</v>
      </c>
      <c r="I30" s="218">
        <v>1</v>
      </c>
      <c r="J30" s="221">
        <f t="shared" si="2"/>
        <v>7.6923076923076927E-2</v>
      </c>
      <c r="K30" s="218">
        <v>0</v>
      </c>
      <c r="L30" s="221">
        <f t="shared" si="3"/>
        <v>0</v>
      </c>
      <c r="M30" s="222">
        <v>2.5462962962962961E-3</v>
      </c>
      <c r="N30" s="215">
        <f t="shared" si="6"/>
        <v>3.3101851851851848E-2</v>
      </c>
    </row>
    <row r="31" spans="1:14" s="216" customFormat="1" ht="12.6">
      <c r="A31" s="209">
        <v>43702</v>
      </c>
      <c r="B31" s="217">
        <v>7</v>
      </c>
      <c r="C31" s="218">
        <f t="shared" si="4"/>
        <v>0</v>
      </c>
      <c r="D31" s="219">
        <f t="shared" si="5"/>
        <v>7</v>
      </c>
      <c r="E31" s="220">
        <v>7</v>
      </c>
      <c r="F31" s="221">
        <f t="shared" si="0"/>
        <v>1</v>
      </c>
      <c r="G31" s="218">
        <v>7</v>
      </c>
      <c r="H31" s="221">
        <f t="shared" si="1"/>
        <v>1</v>
      </c>
      <c r="I31" s="218">
        <v>0</v>
      </c>
      <c r="J31" s="221">
        <f t="shared" si="2"/>
        <v>0</v>
      </c>
      <c r="K31" s="218">
        <v>0</v>
      </c>
      <c r="L31" s="221">
        <f t="shared" si="3"/>
        <v>0</v>
      </c>
      <c r="M31" s="222">
        <v>3.0555555555555557E-3</v>
      </c>
      <c r="N31" s="215">
        <f t="shared" si="6"/>
        <v>2.1388888888888891E-2</v>
      </c>
    </row>
    <row r="32" spans="1:14" s="216" customFormat="1" ht="12.6">
      <c r="A32" s="209">
        <v>43703</v>
      </c>
      <c r="B32" s="204">
        <v>42</v>
      </c>
      <c r="C32" s="210">
        <f t="shared" si="4"/>
        <v>1</v>
      </c>
      <c r="D32" s="211">
        <f t="shared" si="5"/>
        <v>41</v>
      </c>
      <c r="E32" s="212">
        <v>41</v>
      </c>
      <c r="F32" s="213">
        <f t="shared" si="0"/>
        <v>1</v>
      </c>
      <c r="G32" s="210">
        <v>41</v>
      </c>
      <c r="H32" s="213">
        <f t="shared" si="1"/>
        <v>1</v>
      </c>
      <c r="I32" s="210">
        <v>0</v>
      </c>
      <c r="J32" s="221">
        <f t="shared" si="2"/>
        <v>0</v>
      </c>
      <c r="K32" s="210">
        <v>0</v>
      </c>
      <c r="L32" s="213">
        <f t="shared" si="3"/>
        <v>0</v>
      </c>
      <c r="M32" s="214">
        <v>2.3842592592592591E-3</v>
      </c>
      <c r="N32" s="215">
        <f t="shared" si="6"/>
        <v>9.7754629629629622E-2</v>
      </c>
    </row>
    <row r="33" spans="1:14" s="216" customFormat="1" ht="12.6">
      <c r="A33" s="209">
        <v>43704</v>
      </c>
      <c r="B33" s="217">
        <v>20</v>
      </c>
      <c r="C33" s="218">
        <f t="shared" si="4"/>
        <v>2</v>
      </c>
      <c r="D33" s="219">
        <f t="shared" si="5"/>
        <v>18</v>
      </c>
      <c r="E33" s="220">
        <v>18</v>
      </c>
      <c r="F33" s="221">
        <f t="shared" si="0"/>
        <v>1</v>
      </c>
      <c r="G33" s="218">
        <v>18</v>
      </c>
      <c r="H33" s="221">
        <f t="shared" si="1"/>
        <v>1</v>
      </c>
      <c r="I33" s="218">
        <v>0</v>
      </c>
      <c r="J33" s="221">
        <f t="shared" si="2"/>
        <v>0</v>
      </c>
      <c r="K33" s="218">
        <v>0</v>
      </c>
      <c r="L33" s="221">
        <f t="shared" si="3"/>
        <v>0</v>
      </c>
      <c r="M33" s="222">
        <v>2.5000000000000001E-3</v>
      </c>
      <c r="N33" s="215">
        <f t="shared" si="6"/>
        <v>4.4999999999999998E-2</v>
      </c>
    </row>
    <row r="34" spans="1:14" s="216" customFormat="1" ht="12.6">
      <c r="A34" s="209">
        <v>43705</v>
      </c>
      <c r="B34" s="217">
        <v>33</v>
      </c>
      <c r="C34" s="218">
        <f t="shared" si="4"/>
        <v>2</v>
      </c>
      <c r="D34" s="219">
        <f t="shared" si="5"/>
        <v>31</v>
      </c>
      <c r="E34" s="220">
        <v>31</v>
      </c>
      <c r="F34" s="221">
        <f t="shared" si="0"/>
        <v>1</v>
      </c>
      <c r="G34" s="218">
        <v>31</v>
      </c>
      <c r="H34" s="221">
        <f t="shared" si="1"/>
        <v>1</v>
      </c>
      <c r="I34" s="218">
        <v>0</v>
      </c>
      <c r="J34" s="221">
        <f t="shared" si="2"/>
        <v>0</v>
      </c>
      <c r="K34" s="218">
        <v>0</v>
      </c>
      <c r="L34" s="221">
        <f t="shared" si="3"/>
        <v>0</v>
      </c>
      <c r="M34" s="222">
        <v>2.3611111111111111E-3</v>
      </c>
      <c r="N34" s="215">
        <f t="shared" si="6"/>
        <v>7.3194444444444451E-2</v>
      </c>
    </row>
    <row r="35" spans="1:14" ht="12.6">
      <c r="A35" s="209">
        <v>43706</v>
      </c>
      <c r="B35" s="217">
        <v>36</v>
      </c>
      <c r="C35" s="218">
        <f t="shared" si="4"/>
        <v>0</v>
      </c>
      <c r="D35" s="219">
        <f t="shared" si="5"/>
        <v>36</v>
      </c>
      <c r="E35" s="220">
        <v>36</v>
      </c>
      <c r="F35" s="221">
        <f t="shared" si="0"/>
        <v>1</v>
      </c>
      <c r="G35" s="218">
        <v>36</v>
      </c>
      <c r="H35" s="221">
        <f t="shared" si="1"/>
        <v>1</v>
      </c>
      <c r="I35" s="218">
        <v>0</v>
      </c>
      <c r="J35" s="221">
        <f t="shared" si="2"/>
        <v>0</v>
      </c>
      <c r="K35" s="218">
        <v>0</v>
      </c>
      <c r="L35" s="221">
        <f t="shared" si="3"/>
        <v>0</v>
      </c>
      <c r="M35" s="222">
        <v>2.4305555555555556E-3</v>
      </c>
      <c r="N35" s="215">
        <f t="shared" si="6"/>
        <v>8.7499999999999994E-2</v>
      </c>
    </row>
    <row r="36" spans="1:14" ht="12.6">
      <c r="A36" s="209">
        <v>43707</v>
      </c>
      <c r="B36" s="217">
        <v>28</v>
      </c>
      <c r="C36" s="218">
        <f t="shared" si="4"/>
        <v>0</v>
      </c>
      <c r="D36" s="219">
        <f t="shared" si="5"/>
        <v>28</v>
      </c>
      <c r="E36" s="220">
        <v>28</v>
      </c>
      <c r="F36" s="221">
        <f t="shared" si="0"/>
        <v>1</v>
      </c>
      <c r="G36" s="218">
        <v>28</v>
      </c>
      <c r="H36" s="221">
        <f t="shared" si="1"/>
        <v>1</v>
      </c>
      <c r="I36" s="218">
        <v>0</v>
      </c>
      <c r="J36" s="221">
        <f t="shared" si="2"/>
        <v>0</v>
      </c>
      <c r="K36" s="218">
        <v>0</v>
      </c>
      <c r="L36" s="221">
        <f t="shared" si="3"/>
        <v>0</v>
      </c>
      <c r="M36" s="222">
        <v>2.2569444444444447E-3</v>
      </c>
      <c r="N36" s="215">
        <f t="shared" si="6"/>
        <v>6.3194444444444456E-2</v>
      </c>
    </row>
    <row r="37" spans="1:14" ht="12.6">
      <c r="A37" s="229">
        <v>43708</v>
      </c>
      <c r="B37" s="223">
        <v>30</v>
      </c>
      <c r="C37" s="224">
        <f t="shared" si="4"/>
        <v>0</v>
      </c>
      <c r="D37" s="225">
        <f t="shared" si="5"/>
        <v>30</v>
      </c>
      <c r="E37" s="226">
        <v>30</v>
      </c>
      <c r="F37" s="227">
        <f t="shared" si="0"/>
        <v>1</v>
      </c>
      <c r="G37" s="224">
        <v>28</v>
      </c>
      <c r="H37" s="227">
        <f t="shared" si="1"/>
        <v>0.93333333333333335</v>
      </c>
      <c r="I37" s="224">
        <v>2</v>
      </c>
      <c r="J37" s="227">
        <f t="shared" si="2"/>
        <v>6.6666666666666666E-2</v>
      </c>
      <c r="K37" s="224">
        <v>0</v>
      </c>
      <c r="L37" s="227">
        <f t="shared" si="3"/>
        <v>0</v>
      </c>
      <c r="M37" s="228">
        <v>1.8055555555555557E-3</v>
      </c>
      <c r="N37" s="215">
        <f t="shared" si="6"/>
        <v>5.4166666666666669E-2</v>
      </c>
    </row>
  </sheetData>
  <mergeCells count="2">
    <mergeCell ref="A2:M2"/>
    <mergeCell ref="A3:M3"/>
  </mergeCells>
  <pageMargins left="0.7" right="0.7" top="0.75" bottom="0.75" header="0.3" footer="0.3"/>
  <pageSetup paperSize="9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0CD1-6AF0-401A-8EA5-AEAB32E51680}">
  <dimension ref="A1:G39"/>
  <sheetViews>
    <sheetView workbookViewId="0"/>
    <sheetView showGridLines="0" view="pageBreakPreview" zoomScale="130" zoomScaleNormal="145" zoomScaleSheetLayoutView="130" workbookViewId="1">
      <selection activeCell="M24" sqref="M24"/>
    </sheetView>
  </sheetViews>
  <sheetFormatPr defaultColWidth="11.44140625" defaultRowHeight="13.8"/>
  <cols>
    <col min="1" max="1" width="5.109375" style="230" customWidth="1"/>
    <col min="2" max="2" width="17.5546875" style="231" bestFit="1" customWidth="1"/>
    <col min="3" max="4" width="12.6640625" style="231" customWidth="1"/>
    <col min="5" max="5" width="12.6640625" style="232" customWidth="1"/>
    <col min="6" max="6" width="12.88671875" style="233" customWidth="1"/>
    <col min="7" max="7" width="7" style="232" customWidth="1"/>
    <col min="8" max="16384" width="11.44140625" style="192"/>
  </cols>
  <sheetData>
    <row r="1" spans="1:7" ht="64.95" customHeight="1"/>
    <row r="2" spans="1:7" ht="13.95" customHeight="1">
      <c r="A2" s="253"/>
      <c r="B2" s="425" t="s">
        <v>264</v>
      </c>
      <c r="C2" s="425"/>
      <c r="D2" s="425"/>
      <c r="E2" s="425"/>
      <c r="F2" s="234"/>
      <c r="G2" s="234"/>
    </row>
    <row r="3" spans="1:7">
      <c r="A3" s="424" t="str">
        <f>'[1]Prospetto mensile'!A3:D3</f>
        <v>Agosto 2019</v>
      </c>
      <c r="B3" s="424"/>
      <c r="C3" s="424"/>
      <c r="D3" s="424"/>
      <c r="E3" s="424"/>
      <c r="F3" s="235"/>
      <c r="G3" s="235"/>
    </row>
    <row r="5" spans="1:7" hidden="1">
      <c r="A5" s="236"/>
      <c r="B5" s="236"/>
      <c r="C5" s="237">
        <f>'[1]Prospetto mensile'!B6</f>
        <v>861</v>
      </c>
      <c r="D5" s="236"/>
      <c r="E5" s="236"/>
      <c r="F5" s="192"/>
      <c r="G5" s="192"/>
    </row>
    <row r="6" spans="1:7" s="238" customFormat="1" ht="25.2">
      <c r="C6" s="239"/>
      <c r="D6" s="240" t="s">
        <v>261</v>
      </c>
      <c r="E6" s="241" t="s">
        <v>262</v>
      </c>
    </row>
    <row r="7" spans="1:7" s="238" customFormat="1">
      <c r="C7" s="242"/>
      <c r="D7" s="243">
        <f>D8/C8</f>
        <v>0.94425087108013939</v>
      </c>
      <c r="E7" s="244">
        <f>E8/C8</f>
        <v>5.5749128919860627E-2</v>
      </c>
    </row>
    <row r="8" spans="1:7" s="238" customFormat="1" ht="12.6">
      <c r="B8" s="245" t="s">
        <v>263</v>
      </c>
      <c r="C8" s="246">
        <f>'[1]Prospetto giornaliero'!B6</f>
        <v>861</v>
      </c>
      <c r="D8" s="247">
        <f>'[1]Prospetto giornaliero'!C6+'[1]Prospetto giornaliero'!G6</f>
        <v>813</v>
      </c>
      <c r="E8" s="247">
        <f>'[1]Prospetto giornaliero'!I6+'[1]Prospetto giornaliero'!K6</f>
        <v>48</v>
      </c>
    </row>
    <row r="9" spans="1:7" s="238" customFormat="1" ht="12.6">
      <c r="B9" s="248">
        <f>'[1]Prospetto giornaliero'!A7</f>
        <v>43678</v>
      </c>
      <c r="C9" s="249">
        <f>'[1]Prospetto giornaliero'!B7</f>
        <v>37</v>
      </c>
      <c r="D9" s="250">
        <f>'[1]Prospetto giornaliero'!C7+'[1]Prospetto giornaliero'!G7</f>
        <v>37</v>
      </c>
      <c r="E9" s="250">
        <f>'[1]Prospetto giornaliero'!I7+'[1]Prospetto giornaliero'!K7</f>
        <v>0</v>
      </c>
    </row>
    <row r="10" spans="1:7" s="238" customFormat="1" ht="12.6">
      <c r="B10" s="248">
        <f>'[1]Prospetto giornaliero'!A8</f>
        <v>43679</v>
      </c>
      <c r="C10" s="249">
        <f>'[1]Prospetto giornaliero'!B8</f>
        <v>34</v>
      </c>
      <c r="D10" s="250">
        <f>'[1]Prospetto giornaliero'!C8+'[1]Prospetto giornaliero'!G8</f>
        <v>29</v>
      </c>
      <c r="E10" s="250">
        <f>'[1]Prospetto giornaliero'!I8+'[1]Prospetto giornaliero'!K8</f>
        <v>5</v>
      </c>
    </row>
    <row r="11" spans="1:7" s="238" customFormat="1" ht="12.6">
      <c r="B11" s="248">
        <f>'[1]Prospetto giornaliero'!A9</f>
        <v>43680</v>
      </c>
      <c r="C11" s="249">
        <f>'[1]Prospetto giornaliero'!B9</f>
        <v>44</v>
      </c>
      <c r="D11" s="250">
        <f>'[1]Prospetto giornaliero'!C9+'[1]Prospetto giornaliero'!G9</f>
        <v>40</v>
      </c>
      <c r="E11" s="250">
        <f>'[1]Prospetto giornaliero'!I9+'[1]Prospetto giornaliero'!K9</f>
        <v>4</v>
      </c>
    </row>
    <row r="12" spans="1:7" s="238" customFormat="1" ht="12.6">
      <c r="B12" s="248">
        <f>'[1]Prospetto giornaliero'!A10</f>
        <v>43681</v>
      </c>
      <c r="C12" s="249">
        <f>'[1]Prospetto giornaliero'!B10</f>
        <v>14</v>
      </c>
      <c r="D12" s="250">
        <f>'[1]Prospetto giornaliero'!C10+'[1]Prospetto giornaliero'!G10</f>
        <v>14</v>
      </c>
      <c r="E12" s="250">
        <f>'[1]Prospetto giornaliero'!I10+'[1]Prospetto giornaliero'!K10</f>
        <v>0</v>
      </c>
    </row>
    <row r="13" spans="1:7" s="238" customFormat="1" ht="12.6">
      <c r="B13" s="248">
        <f>'[1]Prospetto giornaliero'!A11</f>
        <v>43682</v>
      </c>
      <c r="C13" s="249">
        <f>'[1]Prospetto giornaliero'!B11</f>
        <v>39</v>
      </c>
      <c r="D13" s="250">
        <f>'[1]Prospetto giornaliero'!C11+'[1]Prospetto giornaliero'!G11</f>
        <v>38</v>
      </c>
      <c r="E13" s="250">
        <f>'[1]Prospetto giornaliero'!I11+'[1]Prospetto giornaliero'!K11</f>
        <v>1</v>
      </c>
    </row>
    <row r="14" spans="1:7" s="238" customFormat="1" ht="12.6">
      <c r="B14" s="248">
        <f>'[1]Prospetto giornaliero'!A12</f>
        <v>43683</v>
      </c>
      <c r="C14" s="249">
        <f>'[1]Prospetto giornaliero'!B12</f>
        <v>36</v>
      </c>
      <c r="D14" s="250">
        <f>'[1]Prospetto giornaliero'!C12+'[1]Prospetto giornaliero'!G12</f>
        <v>35</v>
      </c>
      <c r="E14" s="250">
        <f>'[1]Prospetto giornaliero'!I12+'[1]Prospetto giornaliero'!K12</f>
        <v>1</v>
      </c>
    </row>
    <row r="15" spans="1:7" s="238" customFormat="1" ht="12.6">
      <c r="B15" s="248">
        <f>'[1]Prospetto giornaliero'!A13</f>
        <v>43684</v>
      </c>
      <c r="C15" s="249">
        <f>'[1]Prospetto giornaliero'!B13</f>
        <v>80</v>
      </c>
      <c r="D15" s="250">
        <f>'[1]Prospetto giornaliero'!C13+'[1]Prospetto giornaliero'!G13</f>
        <v>50</v>
      </c>
      <c r="E15" s="250">
        <f>'[1]Prospetto giornaliero'!I13+'[1]Prospetto giornaliero'!K13</f>
        <v>30</v>
      </c>
    </row>
    <row r="16" spans="1:7" s="238" customFormat="1" ht="12.6">
      <c r="B16" s="248">
        <f>'[1]Prospetto giornaliero'!A14</f>
        <v>43685</v>
      </c>
      <c r="C16" s="249">
        <f>'[1]Prospetto giornaliero'!B14</f>
        <v>30</v>
      </c>
      <c r="D16" s="250">
        <f>'[1]Prospetto giornaliero'!C14+'[1]Prospetto giornaliero'!G14</f>
        <v>29</v>
      </c>
      <c r="E16" s="250">
        <f>'[1]Prospetto giornaliero'!I14+'[1]Prospetto giornaliero'!K14</f>
        <v>1</v>
      </c>
    </row>
    <row r="17" spans="2:5" s="238" customFormat="1" ht="12.6">
      <c r="B17" s="248">
        <f>'[1]Prospetto giornaliero'!A15</f>
        <v>43686</v>
      </c>
      <c r="C17" s="249">
        <f>'[1]Prospetto giornaliero'!B15</f>
        <v>44</v>
      </c>
      <c r="D17" s="250">
        <f>'[1]Prospetto giornaliero'!C15+'[1]Prospetto giornaliero'!G15</f>
        <v>44</v>
      </c>
      <c r="E17" s="250">
        <f>'[1]Prospetto giornaliero'!I15+'[1]Prospetto giornaliero'!K15</f>
        <v>0</v>
      </c>
    </row>
    <row r="18" spans="2:5" s="238" customFormat="1" ht="12.6">
      <c r="B18" s="248">
        <f>'[1]Prospetto giornaliero'!A16</f>
        <v>43687</v>
      </c>
      <c r="C18" s="249">
        <f>'[1]Prospetto giornaliero'!B16</f>
        <v>15</v>
      </c>
      <c r="D18" s="250">
        <f>'[1]Prospetto giornaliero'!C16+'[1]Prospetto giornaliero'!G16</f>
        <v>15</v>
      </c>
      <c r="E18" s="250">
        <f>'[1]Prospetto giornaliero'!I16+'[1]Prospetto giornaliero'!K16</f>
        <v>0</v>
      </c>
    </row>
    <row r="19" spans="2:5" s="238" customFormat="1" ht="12.6">
      <c r="B19" s="248">
        <f>'[1]Prospetto giornaliero'!A17</f>
        <v>43688</v>
      </c>
      <c r="C19" s="249">
        <f>'[1]Prospetto giornaliero'!B17</f>
        <v>9</v>
      </c>
      <c r="D19" s="250">
        <f>'[1]Prospetto giornaliero'!C17+'[1]Prospetto giornaliero'!G17</f>
        <v>9</v>
      </c>
      <c r="E19" s="250">
        <f>'[1]Prospetto giornaliero'!I17+'[1]Prospetto giornaliero'!K17</f>
        <v>0</v>
      </c>
    </row>
    <row r="20" spans="2:5" s="238" customFormat="1" ht="12.6">
      <c r="B20" s="248">
        <f>'[1]Prospetto giornaliero'!A18</f>
        <v>43689</v>
      </c>
      <c r="C20" s="249">
        <f>'[1]Prospetto giornaliero'!B18</f>
        <v>19</v>
      </c>
      <c r="D20" s="250">
        <f>'[1]Prospetto giornaliero'!C18+'[1]Prospetto giornaliero'!G18</f>
        <v>19</v>
      </c>
      <c r="E20" s="250">
        <f>'[1]Prospetto giornaliero'!I18+'[1]Prospetto giornaliero'!K18</f>
        <v>0</v>
      </c>
    </row>
    <row r="21" spans="2:5" s="238" customFormat="1" ht="12.6">
      <c r="B21" s="248">
        <f>'[1]Prospetto giornaliero'!A19</f>
        <v>43690</v>
      </c>
      <c r="C21" s="249">
        <f>'[1]Prospetto giornaliero'!B19</f>
        <v>12</v>
      </c>
      <c r="D21" s="250">
        <f>'[1]Prospetto giornaliero'!C19+'[1]Prospetto giornaliero'!G19</f>
        <v>12</v>
      </c>
      <c r="E21" s="250">
        <f>'[1]Prospetto giornaliero'!I19+'[1]Prospetto giornaliero'!K19</f>
        <v>0</v>
      </c>
    </row>
    <row r="22" spans="2:5" s="238" customFormat="1" ht="12.6">
      <c r="B22" s="248">
        <f>'[1]Prospetto giornaliero'!A20</f>
        <v>43691</v>
      </c>
      <c r="C22" s="249">
        <f>'[1]Prospetto giornaliero'!B20</f>
        <v>25</v>
      </c>
      <c r="D22" s="250">
        <f>'[1]Prospetto giornaliero'!C20+'[1]Prospetto giornaliero'!G20</f>
        <v>24</v>
      </c>
      <c r="E22" s="250">
        <f>'[1]Prospetto giornaliero'!I20+'[1]Prospetto giornaliero'!K20</f>
        <v>1</v>
      </c>
    </row>
    <row r="23" spans="2:5" s="238" customFormat="1" ht="12.6">
      <c r="B23" s="248">
        <f>'[1]Prospetto giornaliero'!A21</f>
        <v>43692</v>
      </c>
      <c r="C23" s="249">
        <f>'[1]Prospetto giornaliero'!B21</f>
        <v>7</v>
      </c>
      <c r="D23" s="250">
        <f>'[1]Prospetto giornaliero'!C21+'[1]Prospetto giornaliero'!G21</f>
        <v>7</v>
      </c>
      <c r="E23" s="250">
        <f>'[1]Prospetto giornaliero'!I21+'[1]Prospetto giornaliero'!K21</f>
        <v>0</v>
      </c>
    </row>
    <row r="24" spans="2:5" s="238" customFormat="1" ht="12.6">
      <c r="B24" s="248">
        <f>'[1]Prospetto giornaliero'!A22</f>
        <v>43693</v>
      </c>
      <c r="C24" s="249">
        <f>'[1]Prospetto giornaliero'!B22</f>
        <v>24</v>
      </c>
      <c r="D24" s="250">
        <f>'[1]Prospetto giornaliero'!C22+'[1]Prospetto giornaliero'!G22</f>
        <v>24</v>
      </c>
      <c r="E24" s="250">
        <f>'[1]Prospetto giornaliero'!I22+'[1]Prospetto giornaliero'!K22</f>
        <v>0</v>
      </c>
    </row>
    <row r="25" spans="2:5" s="238" customFormat="1" ht="12.6">
      <c r="B25" s="248">
        <f>'[1]Prospetto giornaliero'!A23</f>
        <v>43694</v>
      </c>
      <c r="C25" s="249">
        <f>'[1]Prospetto giornaliero'!B23</f>
        <v>8</v>
      </c>
      <c r="D25" s="250">
        <f>'[1]Prospetto giornaliero'!C23+'[1]Prospetto giornaliero'!G23</f>
        <v>8</v>
      </c>
      <c r="E25" s="250">
        <f>'[1]Prospetto giornaliero'!I23+'[1]Prospetto giornaliero'!K23</f>
        <v>0</v>
      </c>
    </row>
    <row r="26" spans="2:5" s="238" customFormat="1" ht="12.6">
      <c r="B26" s="248">
        <f>'[1]Prospetto giornaliero'!A24</f>
        <v>43695</v>
      </c>
      <c r="C26" s="249">
        <f>'[1]Prospetto giornaliero'!B24</f>
        <v>7</v>
      </c>
      <c r="D26" s="250">
        <f>'[1]Prospetto giornaliero'!C24+'[1]Prospetto giornaliero'!G24</f>
        <v>7</v>
      </c>
      <c r="E26" s="250">
        <f>'[1]Prospetto giornaliero'!I24+'[1]Prospetto giornaliero'!K24</f>
        <v>0</v>
      </c>
    </row>
    <row r="27" spans="2:5" s="238" customFormat="1" ht="12.6">
      <c r="B27" s="248">
        <f>'[1]Prospetto giornaliero'!A25</f>
        <v>43696</v>
      </c>
      <c r="C27" s="249">
        <f>'[1]Prospetto giornaliero'!B25</f>
        <v>38</v>
      </c>
      <c r="D27" s="250">
        <f>'[1]Prospetto giornaliero'!C25+'[1]Prospetto giornaliero'!G25</f>
        <v>38</v>
      </c>
      <c r="E27" s="250">
        <f>'[1]Prospetto giornaliero'!I25+'[1]Prospetto giornaliero'!K25</f>
        <v>0</v>
      </c>
    </row>
    <row r="28" spans="2:5" s="238" customFormat="1" ht="12.6">
      <c r="B28" s="248">
        <f>'[1]Prospetto giornaliero'!A26</f>
        <v>43697</v>
      </c>
      <c r="C28" s="249">
        <f>'[1]Prospetto giornaliero'!B26</f>
        <v>27</v>
      </c>
      <c r="D28" s="250">
        <f>'[1]Prospetto giornaliero'!C26+'[1]Prospetto giornaliero'!G26</f>
        <v>27</v>
      </c>
      <c r="E28" s="250">
        <f>'[1]Prospetto giornaliero'!I26+'[1]Prospetto giornaliero'!K26</f>
        <v>0</v>
      </c>
    </row>
    <row r="29" spans="2:5" s="238" customFormat="1" ht="12.6">
      <c r="B29" s="248">
        <f>'[1]Prospetto giornaliero'!A27</f>
        <v>43698</v>
      </c>
      <c r="C29" s="249">
        <f>'[1]Prospetto giornaliero'!B27</f>
        <v>32</v>
      </c>
      <c r="D29" s="250">
        <f>'[1]Prospetto giornaliero'!C27+'[1]Prospetto giornaliero'!G27</f>
        <v>32</v>
      </c>
      <c r="E29" s="250">
        <f>'[1]Prospetto giornaliero'!I27+'[1]Prospetto giornaliero'!K27</f>
        <v>0</v>
      </c>
    </row>
    <row r="30" spans="2:5" s="238" customFormat="1" ht="12.6">
      <c r="B30" s="248">
        <f>'[1]Prospetto giornaliero'!A28</f>
        <v>43699</v>
      </c>
      <c r="C30" s="249">
        <f>'[1]Prospetto giornaliero'!B28</f>
        <v>38</v>
      </c>
      <c r="D30" s="250">
        <f>'[1]Prospetto giornaliero'!C28+'[1]Prospetto giornaliero'!G28</f>
        <v>37</v>
      </c>
      <c r="E30" s="250">
        <f>'[1]Prospetto giornaliero'!I28+'[1]Prospetto giornaliero'!K28</f>
        <v>1</v>
      </c>
    </row>
    <row r="31" spans="2:5" s="238" customFormat="1" ht="12.6">
      <c r="B31" s="248">
        <f>'[1]Prospetto giornaliero'!A29</f>
        <v>43700</v>
      </c>
      <c r="C31" s="251">
        <f>'[1]Prospetto giornaliero'!B29</f>
        <v>31</v>
      </c>
      <c r="D31" s="250">
        <f>'[1]Prospetto giornaliero'!C29+'[1]Prospetto giornaliero'!G29</f>
        <v>30</v>
      </c>
      <c r="E31" s="250">
        <f>'[1]Prospetto giornaliero'!I29+'[1]Prospetto giornaliero'!K29</f>
        <v>1</v>
      </c>
    </row>
    <row r="32" spans="2:5" s="238" customFormat="1" ht="12.6">
      <c r="B32" s="248">
        <f>'[1]Prospetto giornaliero'!A30</f>
        <v>43701</v>
      </c>
      <c r="C32" s="250">
        <f>'[1]Prospetto giornaliero'!B30</f>
        <v>15</v>
      </c>
      <c r="D32" s="250">
        <f>'[1]Prospetto giornaliero'!C30+'[1]Prospetto giornaliero'!G30</f>
        <v>14</v>
      </c>
      <c r="E32" s="250">
        <f>'[1]Prospetto giornaliero'!I30+'[1]Prospetto giornaliero'!K30</f>
        <v>1</v>
      </c>
    </row>
    <row r="33" spans="2:5" s="238" customFormat="1" ht="12.6">
      <c r="B33" s="248">
        <f>'[1]Prospetto giornaliero'!A31</f>
        <v>43702</v>
      </c>
      <c r="C33" s="251">
        <f>'[1]Prospetto giornaliero'!B31</f>
        <v>7</v>
      </c>
      <c r="D33" s="250">
        <f>'[1]Prospetto giornaliero'!C31+'[1]Prospetto giornaliero'!G31</f>
        <v>7</v>
      </c>
      <c r="E33" s="250">
        <f>'[1]Prospetto giornaliero'!I31+'[1]Prospetto giornaliero'!K31</f>
        <v>0</v>
      </c>
    </row>
    <row r="34" spans="2:5" s="238" customFormat="1" ht="12.6">
      <c r="B34" s="248">
        <f>'[1]Prospetto giornaliero'!A32</f>
        <v>43703</v>
      </c>
      <c r="C34" s="249">
        <f>'[1]Prospetto giornaliero'!B32</f>
        <v>42</v>
      </c>
      <c r="D34" s="250">
        <f>'[1]Prospetto giornaliero'!C32+'[1]Prospetto giornaliero'!G32</f>
        <v>42</v>
      </c>
      <c r="E34" s="250">
        <f>'[1]Prospetto giornaliero'!I32+'[1]Prospetto giornaliero'!K32</f>
        <v>0</v>
      </c>
    </row>
    <row r="35" spans="2:5">
      <c r="B35" s="248">
        <f>'[1]Prospetto giornaliero'!A33</f>
        <v>43704</v>
      </c>
      <c r="C35" s="249">
        <f>'[1]Prospetto giornaliero'!B33</f>
        <v>20</v>
      </c>
      <c r="D35" s="250">
        <f>'[1]Prospetto giornaliero'!C33+'[1]Prospetto giornaliero'!G33</f>
        <v>20</v>
      </c>
      <c r="E35" s="250">
        <f>'[1]Prospetto giornaliero'!I33+'[1]Prospetto giornaliero'!K33</f>
        <v>0</v>
      </c>
    </row>
    <row r="36" spans="2:5">
      <c r="B36" s="248">
        <f>'[1]Prospetto giornaliero'!A34</f>
        <v>43705</v>
      </c>
      <c r="C36" s="249">
        <f>'[1]Prospetto giornaliero'!B34</f>
        <v>33</v>
      </c>
      <c r="D36" s="250">
        <f>'[1]Prospetto giornaliero'!C34+'[1]Prospetto giornaliero'!G34</f>
        <v>33</v>
      </c>
      <c r="E36" s="250">
        <f>'[1]Prospetto giornaliero'!I34+'[1]Prospetto giornaliero'!K34</f>
        <v>0</v>
      </c>
    </row>
    <row r="37" spans="2:5">
      <c r="B37" s="248">
        <f>'[1]Prospetto giornaliero'!A35</f>
        <v>43706</v>
      </c>
      <c r="C37" s="249">
        <f>'[1]Prospetto giornaliero'!B35</f>
        <v>36</v>
      </c>
      <c r="D37" s="250">
        <f>'[1]Prospetto giornaliero'!C35+'[1]Prospetto giornaliero'!G35</f>
        <v>36</v>
      </c>
      <c r="E37" s="250">
        <f>'[1]Prospetto giornaliero'!I35+'[1]Prospetto giornaliero'!K35</f>
        <v>0</v>
      </c>
    </row>
    <row r="38" spans="2:5">
      <c r="B38" s="252">
        <f>'[1]Prospetto giornaliero'!A36</f>
        <v>43707</v>
      </c>
      <c r="C38" s="250">
        <f>'[1]Prospetto giornaliero'!B36</f>
        <v>28</v>
      </c>
      <c r="D38" s="250">
        <f>'[1]Prospetto giornaliero'!C36+'[1]Prospetto giornaliero'!G36</f>
        <v>28</v>
      </c>
      <c r="E38" s="250">
        <f>'[1]Prospetto giornaliero'!I36+'[1]Prospetto giornaliero'!K36</f>
        <v>0</v>
      </c>
    </row>
    <row r="39" spans="2:5">
      <c r="B39" s="252">
        <f>'[1]Prospetto giornaliero'!A37</f>
        <v>43708</v>
      </c>
      <c r="C39" s="250">
        <f>'[1]Prospetto giornaliero'!B37</f>
        <v>30</v>
      </c>
      <c r="D39" s="250">
        <f>'[1]Prospetto giornaliero'!C37+'[1]Prospetto giornaliero'!G37</f>
        <v>28</v>
      </c>
      <c r="E39" s="250">
        <f>'[1]Prospetto giornaliero'!I37+'[1]Prospetto giornaliero'!K37</f>
        <v>2</v>
      </c>
    </row>
  </sheetData>
  <mergeCells count="2">
    <mergeCell ref="A3:E3"/>
    <mergeCell ref="B2:E2"/>
  </mergeCells>
  <conditionalFormatting sqref="C8:C39">
    <cfRule type="expression" dxfId="2" priority="1" stopIfTrue="1">
      <formula>$C$8&lt;&gt;$C$5</formula>
    </cfRule>
    <cfRule type="expression" dxfId="1" priority="2" stopIfTrue="1">
      <formula>$C$8&lt;&gt;SUM($D$8:$E$8)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87C6-CA01-4A96-882E-F727CB77C358}">
  <dimension ref="A1:L23"/>
  <sheetViews>
    <sheetView workbookViewId="0"/>
    <sheetView view="pageBreakPreview" zoomScale="115" zoomScaleNormal="100" zoomScaleSheetLayoutView="115" workbookViewId="1">
      <selection activeCell="M24" sqref="M24"/>
    </sheetView>
  </sheetViews>
  <sheetFormatPr defaultColWidth="19.44140625" defaultRowHeight="12.6"/>
  <cols>
    <col min="1" max="1" width="3" style="254" customWidth="1"/>
    <col min="2" max="2" width="21" style="254" customWidth="1"/>
    <col min="3" max="3" width="12.5546875" style="254" customWidth="1"/>
    <col min="4" max="4" width="11.44140625" style="254" customWidth="1"/>
    <col min="5" max="5" width="8.33203125" style="254" customWidth="1"/>
    <col min="6" max="6" width="10.44140625" style="254" customWidth="1"/>
    <col min="7" max="7" width="9.6640625" style="254" customWidth="1"/>
    <col min="8" max="8" width="64.109375" style="254" customWidth="1"/>
    <col min="9" max="9" width="14.6640625" style="254" customWidth="1"/>
    <col min="10" max="16384" width="19.44140625" style="254"/>
  </cols>
  <sheetData>
    <row r="1" spans="1:10" ht="79.2" customHeight="1"/>
    <row r="2" spans="1:10" ht="14.4" customHeight="1">
      <c r="A2" s="273"/>
      <c r="B2" s="434" t="s">
        <v>275</v>
      </c>
      <c r="C2" s="434"/>
      <c r="D2" s="434"/>
      <c r="E2" s="434"/>
      <c r="F2" s="434"/>
      <c r="G2" s="434"/>
      <c r="H2" s="434"/>
    </row>
    <row r="3" spans="1:10" s="192" customFormat="1" ht="15.6">
      <c r="A3" s="426" t="s">
        <v>265</v>
      </c>
      <c r="B3" s="427"/>
      <c r="C3" s="427"/>
      <c r="D3" s="427"/>
      <c r="E3" s="427"/>
      <c r="F3" s="427"/>
      <c r="G3" s="428"/>
      <c r="H3" s="233"/>
    </row>
    <row r="4" spans="1:10" s="192" customFormat="1">
      <c r="A4" s="230"/>
      <c r="B4" s="231"/>
      <c r="C4" s="231"/>
      <c r="F4" s="231"/>
      <c r="G4" s="231"/>
      <c r="H4" s="233"/>
    </row>
    <row r="5" spans="1:10" s="192" customFormat="1">
      <c r="B5" s="231"/>
      <c r="C5" s="231"/>
      <c r="D5" s="429" t="s">
        <v>266</v>
      </c>
      <c r="E5" s="430"/>
      <c r="F5" s="431" t="s">
        <v>267</v>
      </c>
      <c r="G5" s="429"/>
      <c r="H5" s="432" t="s">
        <v>268</v>
      </c>
    </row>
    <row r="6" spans="1:10" s="255" customFormat="1" ht="25.2">
      <c r="B6" s="241" t="s">
        <v>269</v>
      </c>
      <c r="C6" s="241" t="s">
        <v>270</v>
      </c>
      <c r="D6" s="241" t="s">
        <v>271</v>
      </c>
      <c r="E6" s="256" t="s">
        <v>272</v>
      </c>
      <c r="F6" s="240" t="s">
        <v>271</v>
      </c>
      <c r="G6" s="241" t="s">
        <v>273</v>
      </c>
      <c r="H6" s="433"/>
      <c r="I6" s="257"/>
      <c r="J6" s="257"/>
    </row>
    <row r="7" spans="1:10">
      <c r="B7" s="258">
        <v>43497</v>
      </c>
      <c r="C7" s="259">
        <v>827</v>
      </c>
      <c r="D7" s="260">
        <v>753</v>
      </c>
      <c r="E7" s="261">
        <f>IF(C7=0,0,D7/C7)</f>
        <v>0.91051995163240629</v>
      </c>
      <c r="F7" s="259">
        <v>74</v>
      </c>
      <c r="G7" s="262">
        <f>IF(C7=0,0,F7/C7)</f>
        <v>8.9480048367593712E-2</v>
      </c>
      <c r="H7" s="263"/>
    </row>
    <row r="8" spans="1:10">
      <c r="B8" s="258">
        <v>43525</v>
      </c>
      <c r="C8" s="259">
        <v>776</v>
      </c>
      <c r="D8" s="260">
        <v>672</v>
      </c>
      <c r="E8" s="261">
        <f>IF(C8=0,0,D8/C8)</f>
        <v>0.865979381443299</v>
      </c>
      <c r="F8" s="259">
        <v>104</v>
      </c>
      <c r="G8" s="262">
        <f>IF(C8=0,0,F8/C8)</f>
        <v>0.13402061855670103</v>
      </c>
      <c r="H8" s="264"/>
    </row>
    <row r="9" spans="1:10">
      <c r="B9" s="258">
        <v>43556</v>
      </c>
      <c r="C9" s="259">
        <v>1145</v>
      </c>
      <c r="D9" s="260">
        <v>973</v>
      </c>
      <c r="E9" s="261">
        <f>IF(C9=0,0,D9/C9)</f>
        <v>0.84978165938864625</v>
      </c>
      <c r="F9" s="259">
        <v>172</v>
      </c>
      <c r="G9" s="262">
        <f>IF(C9=0,0,F9/C9)</f>
        <v>0.15021834061135372</v>
      </c>
      <c r="H9" s="264"/>
    </row>
    <row r="10" spans="1:10">
      <c r="B10" s="258">
        <v>43586</v>
      </c>
      <c r="C10" s="259">
        <v>817</v>
      </c>
      <c r="D10" s="260">
        <v>783</v>
      </c>
      <c r="E10" s="261">
        <f>IF(C10=0,0,D10/C10)</f>
        <v>0.95838433292533665</v>
      </c>
      <c r="F10" s="259">
        <v>34</v>
      </c>
      <c r="G10" s="262">
        <f>IF(C10=0,0,F10/C10)</f>
        <v>4.1615667074663402E-2</v>
      </c>
      <c r="H10" s="264"/>
    </row>
    <row r="11" spans="1:10">
      <c r="B11" s="258">
        <v>43617</v>
      </c>
      <c r="C11" s="259">
        <v>1031</v>
      </c>
      <c r="D11" s="260">
        <v>927</v>
      </c>
      <c r="E11" s="261">
        <f t="shared" ref="E11:E18" si="0">IF(C11=0,0,D11/C11)</f>
        <v>0.8991270611057226</v>
      </c>
      <c r="F11" s="259">
        <v>104</v>
      </c>
      <c r="G11" s="262">
        <f t="shared" ref="G11:G18" si="1">IF(C11=0,0,F11/C11)</f>
        <v>0.1008729388942774</v>
      </c>
      <c r="H11" s="264"/>
    </row>
    <row r="12" spans="1:10">
      <c r="B12" s="258">
        <v>43647</v>
      </c>
      <c r="C12" s="259">
        <v>1279</v>
      </c>
      <c r="D12" s="260">
        <v>1148</v>
      </c>
      <c r="E12" s="261">
        <f t="shared" si="0"/>
        <v>0.89757623143080534</v>
      </c>
      <c r="F12" s="259">
        <v>131</v>
      </c>
      <c r="G12" s="262">
        <f t="shared" si="1"/>
        <v>0.10242376856919469</v>
      </c>
      <c r="H12" s="264"/>
    </row>
    <row r="13" spans="1:10">
      <c r="B13" s="258">
        <v>43678</v>
      </c>
      <c r="C13" s="259">
        <v>861</v>
      </c>
      <c r="D13" s="260">
        <v>813</v>
      </c>
      <c r="E13" s="261">
        <f t="shared" si="0"/>
        <v>0.94425087108013939</v>
      </c>
      <c r="F13" s="259">
        <v>48</v>
      </c>
      <c r="G13" s="262">
        <f t="shared" si="1"/>
        <v>5.5749128919860627E-2</v>
      </c>
      <c r="H13" s="264"/>
    </row>
    <row r="14" spans="1:10">
      <c r="B14" s="258">
        <v>43709</v>
      </c>
      <c r="C14" s="259"/>
      <c r="D14" s="260"/>
      <c r="E14" s="261">
        <f t="shared" si="0"/>
        <v>0</v>
      </c>
      <c r="F14" s="259"/>
      <c r="G14" s="262">
        <f t="shared" si="1"/>
        <v>0</v>
      </c>
      <c r="H14" s="264"/>
    </row>
    <row r="15" spans="1:10">
      <c r="B15" s="258">
        <v>43739</v>
      </c>
      <c r="C15" s="259"/>
      <c r="D15" s="260"/>
      <c r="E15" s="261">
        <f t="shared" si="0"/>
        <v>0</v>
      </c>
      <c r="F15" s="259"/>
      <c r="G15" s="262">
        <f t="shared" si="1"/>
        <v>0</v>
      </c>
      <c r="H15" s="264"/>
    </row>
    <row r="16" spans="1:10">
      <c r="B16" s="258">
        <v>43770</v>
      </c>
      <c r="C16" s="260"/>
      <c r="D16" s="260"/>
      <c r="E16" s="261">
        <f t="shared" si="0"/>
        <v>0</v>
      </c>
      <c r="F16" s="259"/>
      <c r="G16" s="262">
        <f t="shared" si="1"/>
        <v>0</v>
      </c>
      <c r="H16" s="264"/>
    </row>
    <row r="17" spans="2:12">
      <c r="B17" s="258">
        <v>43800</v>
      </c>
      <c r="C17" s="260"/>
      <c r="D17" s="260"/>
      <c r="E17" s="261">
        <f t="shared" si="0"/>
        <v>0</v>
      </c>
      <c r="F17" s="259"/>
      <c r="G17" s="262">
        <f t="shared" si="1"/>
        <v>0</v>
      </c>
      <c r="H17" s="264"/>
    </row>
    <row r="18" spans="2:12" hidden="1">
      <c r="B18" s="258">
        <v>43435</v>
      </c>
      <c r="C18" s="265"/>
      <c r="D18" s="265">
        <f t="shared" ref="D18" si="2">+C18-F18</f>
        <v>0</v>
      </c>
      <c r="E18" s="261">
        <f t="shared" si="0"/>
        <v>0</v>
      </c>
      <c r="F18" s="259"/>
      <c r="G18" s="262">
        <f t="shared" si="1"/>
        <v>0</v>
      </c>
      <c r="H18" s="266"/>
    </row>
    <row r="19" spans="2:12">
      <c r="B19" s="267" t="s">
        <v>274</v>
      </c>
      <c r="C19" s="268">
        <f>SUM(C7:C18)</f>
        <v>6736</v>
      </c>
      <c r="D19" s="268">
        <f>SUM(D7:D18)</f>
        <v>6069</v>
      </c>
      <c r="E19" s="269">
        <f>+D19/C19</f>
        <v>0.90097980997624705</v>
      </c>
      <c r="F19" s="268">
        <f>SUM(F7:F18)</f>
        <v>667</v>
      </c>
      <c r="G19" s="270">
        <f>+F19/C19</f>
        <v>9.9020190023752966E-2</v>
      </c>
      <c r="H19" s="271"/>
    </row>
    <row r="23" spans="2:12">
      <c r="D23" s="272"/>
      <c r="E23" s="272"/>
      <c r="F23" s="272"/>
      <c r="G23" s="272"/>
      <c r="H23" s="272"/>
      <c r="I23" s="272"/>
      <c r="J23" s="272"/>
      <c r="K23" s="272"/>
      <c r="L23" s="272"/>
    </row>
  </sheetData>
  <mergeCells count="5">
    <mergeCell ref="A3:G3"/>
    <mergeCell ref="D5:E5"/>
    <mergeCell ref="F5:G5"/>
    <mergeCell ref="H5:H6"/>
    <mergeCell ref="B2:H2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2AE2-8451-4EA7-A09A-85920D74B275}">
  <dimension ref="A1:D39"/>
  <sheetViews>
    <sheetView workbookViewId="0"/>
    <sheetView view="pageBreakPreview" topLeftCell="A12" zoomScale="130" zoomScaleNormal="130" zoomScaleSheetLayoutView="130" workbookViewId="1">
      <selection activeCell="M24" sqref="M24"/>
    </sheetView>
  </sheetViews>
  <sheetFormatPr defaultColWidth="10.33203125" defaultRowHeight="12.6"/>
  <cols>
    <col min="1" max="1" width="3.33203125" style="238" customWidth="1"/>
    <col min="2" max="2" width="51.6640625" style="238" bestFit="1" customWidth="1"/>
    <col min="3" max="3" width="8.6640625" style="238" customWidth="1"/>
    <col min="4" max="4" width="10.88671875" style="238" bestFit="1" customWidth="1"/>
    <col min="5" max="6" width="10.33203125" style="238"/>
    <col min="7" max="7" width="72.33203125" style="238" bestFit="1" customWidth="1"/>
    <col min="8" max="16384" width="10.33203125" style="238"/>
  </cols>
  <sheetData>
    <row r="1" spans="1:4" s="192" customFormat="1" ht="14.4">
      <c r="C1" s="274"/>
      <c r="D1" s="274"/>
    </row>
    <row r="2" spans="1:4" s="192" customFormat="1" ht="16.2">
      <c r="A2" s="274"/>
      <c r="B2" s="435" t="s">
        <v>276</v>
      </c>
      <c r="C2" s="435"/>
      <c r="D2" s="435"/>
    </row>
    <row r="3" spans="1:4" s="192" customFormat="1" ht="16.2">
      <c r="A3" s="436" t="str">
        <f>'[1]Prospetto mensile'!A3:D3</f>
        <v>Agosto 2019</v>
      </c>
      <c r="B3" s="436"/>
      <c r="C3" s="436"/>
      <c r="D3" s="436"/>
    </row>
    <row r="4" spans="1:4" s="192" customFormat="1" ht="14.4">
      <c r="B4" s="275"/>
      <c r="C4" s="276"/>
      <c r="D4" s="277"/>
    </row>
    <row r="5" spans="1:4" ht="16.2">
      <c r="B5" s="278" t="s">
        <v>277</v>
      </c>
      <c r="C5" s="279">
        <f>+C6+C22</f>
        <v>621</v>
      </c>
    </row>
    <row r="6" spans="1:4">
      <c r="B6" s="280" t="s">
        <v>278</v>
      </c>
      <c r="C6" s="281">
        <f>SUM(C7:C21)</f>
        <v>539</v>
      </c>
      <c r="D6" s="282">
        <f>C6/C5</f>
        <v>0.86795491143317227</v>
      </c>
    </row>
    <row r="7" spans="1:4">
      <c r="B7" s="283" t="s">
        <v>279</v>
      </c>
      <c r="C7" s="284">
        <v>197</v>
      </c>
      <c r="D7" s="285">
        <f t="shared" ref="D7:D21" si="0">C7/$C$6</f>
        <v>0.36549165120593691</v>
      </c>
    </row>
    <row r="8" spans="1:4">
      <c r="B8" s="283" t="s">
        <v>280</v>
      </c>
      <c r="C8" s="284">
        <v>32</v>
      </c>
      <c r="D8" s="285">
        <f t="shared" si="0"/>
        <v>5.9369202226345084E-2</v>
      </c>
    </row>
    <row r="9" spans="1:4">
      <c r="B9" s="283" t="s">
        <v>281</v>
      </c>
      <c r="C9" s="284">
        <v>10</v>
      </c>
      <c r="D9" s="285">
        <f t="shared" si="0"/>
        <v>1.8552875695732839E-2</v>
      </c>
    </row>
    <row r="10" spans="1:4">
      <c r="B10" s="283" t="s">
        <v>282</v>
      </c>
      <c r="C10" s="284">
        <v>12</v>
      </c>
      <c r="D10" s="285">
        <f t="shared" si="0"/>
        <v>2.2263450834879406E-2</v>
      </c>
    </row>
    <row r="11" spans="1:4">
      <c r="B11" s="283" t="s">
        <v>283</v>
      </c>
      <c r="C11" s="284">
        <v>29</v>
      </c>
      <c r="D11" s="285">
        <f t="shared" si="0"/>
        <v>5.3803339517625233E-2</v>
      </c>
    </row>
    <row r="12" spans="1:4">
      <c r="B12" s="283" t="s">
        <v>284</v>
      </c>
      <c r="C12" s="284">
        <v>15</v>
      </c>
      <c r="D12" s="285">
        <f t="shared" si="0"/>
        <v>2.7829313543599257E-2</v>
      </c>
    </row>
    <row r="13" spans="1:4">
      <c r="B13" s="283" t="s">
        <v>285</v>
      </c>
      <c r="C13" s="284">
        <v>9</v>
      </c>
      <c r="D13" s="285">
        <f t="shared" si="0"/>
        <v>1.6697588126159554E-2</v>
      </c>
    </row>
    <row r="14" spans="1:4">
      <c r="B14" s="283" t="s">
        <v>286</v>
      </c>
      <c r="C14" s="284">
        <v>1</v>
      </c>
      <c r="D14" s="285">
        <f t="shared" si="0"/>
        <v>1.8552875695732839E-3</v>
      </c>
    </row>
    <row r="15" spans="1:4">
      <c r="B15" s="283" t="s">
        <v>287</v>
      </c>
      <c r="C15" s="284">
        <v>41</v>
      </c>
      <c r="D15" s="285">
        <f t="shared" si="0"/>
        <v>7.6066790352504632E-2</v>
      </c>
    </row>
    <row r="16" spans="1:4">
      <c r="B16" s="283" t="s">
        <v>288</v>
      </c>
      <c r="C16" s="284">
        <v>46</v>
      </c>
      <c r="D16" s="285">
        <f t="shared" si="0"/>
        <v>8.534322820037106E-2</v>
      </c>
    </row>
    <row r="17" spans="2:4">
      <c r="B17" s="283" t="s">
        <v>289</v>
      </c>
      <c r="C17" s="284">
        <v>30</v>
      </c>
      <c r="D17" s="285">
        <f t="shared" si="0"/>
        <v>5.5658627087198514E-2</v>
      </c>
    </row>
    <row r="18" spans="2:4">
      <c r="B18" s="283" t="s">
        <v>290</v>
      </c>
      <c r="C18" s="284">
        <v>20</v>
      </c>
      <c r="D18" s="285">
        <f t="shared" si="0"/>
        <v>3.7105751391465679E-2</v>
      </c>
    </row>
    <row r="19" spans="2:4">
      <c r="B19" s="283" t="s">
        <v>291</v>
      </c>
      <c r="C19" s="284">
        <v>9</v>
      </c>
      <c r="D19" s="285">
        <f t="shared" si="0"/>
        <v>1.6697588126159554E-2</v>
      </c>
    </row>
    <row r="20" spans="2:4">
      <c r="B20" s="283" t="s">
        <v>292</v>
      </c>
      <c r="C20" s="284">
        <v>41</v>
      </c>
      <c r="D20" s="285">
        <f t="shared" si="0"/>
        <v>7.6066790352504632E-2</v>
      </c>
    </row>
    <row r="21" spans="2:4">
      <c r="B21" s="283" t="s">
        <v>293</v>
      </c>
      <c r="C21" s="284">
        <v>47</v>
      </c>
      <c r="D21" s="285">
        <f t="shared" si="0"/>
        <v>8.7198515769944335E-2</v>
      </c>
    </row>
    <row r="22" spans="2:4">
      <c r="B22" s="286" t="s">
        <v>294</v>
      </c>
      <c r="C22" s="287">
        <f>SUM(C23:C30)</f>
        <v>82</v>
      </c>
      <c r="D22" s="288">
        <f>C22/C5</f>
        <v>0.1320450885668277</v>
      </c>
    </row>
    <row r="23" spans="2:4">
      <c r="B23" s="289" t="s">
        <v>295</v>
      </c>
      <c r="C23" s="290">
        <v>7</v>
      </c>
      <c r="D23" s="291">
        <f t="shared" ref="D23:D30" si="1">C23/$C$22</f>
        <v>8.5365853658536592E-2</v>
      </c>
    </row>
    <row r="24" spans="2:4">
      <c r="B24" s="292" t="s">
        <v>296</v>
      </c>
      <c r="C24" s="293">
        <v>5</v>
      </c>
      <c r="D24" s="285">
        <f t="shared" si="1"/>
        <v>6.097560975609756E-2</v>
      </c>
    </row>
    <row r="25" spans="2:4">
      <c r="B25" s="292" t="s">
        <v>297</v>
      </c>
      <c r="C25" s="293">
        <v>40</v>
      </c>
      <c r="D25" s="285">
        <f t="shared" si="1"/>
        <v>0.48780487804878048</v>
      </c>
    </row>
    <row r="26" spans="2:4">
      <c r="B26" s="292" t="s">
        <v>298</v>
      </c>
      <c r="C26" s="293">
        <v>13</v>
      </c>
      <c r="D26" s="285">
        <f t="shared" si="1"/>
        <v>0.15853658536585366</v>
      </c>
    </row>
    <row r="27" spans="2:4">
      <c r="B27" s="292" t="s">
        <v>299</v>
      </c>
      <c r="C27" s="293">
        <v>6</v>
      </c>
      <c r="D27" s="285">
        <f t="shared" si="1"/>
        <v>7.3170731707317069E-2</v>
      </c>
    </row>
    <row r="28" spans="2:4">
      <c r="B28" s="292" t="s">
        <v>300</v>
      </c>
      <c r="C28" s="293">
        <v>2</v>
      </c>
      <c r="D28" s="285">
        <f t="shared" si="1"/>
        <v>2.4390243902439025E-2</v>
      </c>
    </row>
    <row r="29" spans="2:4">
      <c r="B29" s="292" t="s">
        <v>301</v>
      </c>
      <c r="C29" s="293">
        <v>1</v>
      </c>
      <c r="D29" s="285">
        <f t="shared" si="1"/>
        <v>1.2195121951219513E-2</v>
      </c>
    </row>
    <row r="30" spans="2:4">
      <c r="B30" s="294" t="s">
        <v>302</v>
      </c>
      <c r="C30" s="295">
        <v>8</v>
      </c>
      <c r="D30" s="296">
        <f t="shared" si="1"/>
        <v>9.7560975609756101E-2</v>
      </c>
    </row>
    <row r="32" spans="2:4" ht="16.2">
      <c r="B32" s="297" t="s">
        <v>303</v>
      </c>
      <c r="C32" s="298">
        <f>SUM(C33:C39)</f>
        <v>214</v>
      </c>
      <c r="D32" s="299"/>
    </row>
    <row r="33" spans="2:4">
      <c r="B33" s="300" t="s">
        <v>304</v>
      </c>
      <c r="C33" s="301">
        <v>78</v>
      </c>
      <c r="D33" s="291">
        <f t="shared" ref="D33:D39" si="2">C33/$C$32</f>
        <v>0.3644859813084112</v>
      </c>
    </row>
    <row r="34" spans="2:4">
      <c r="B34" s="302" t="s">
        <v>305</v>
      </c>
      <c r="C34" s="284">
        <v>21</v>
      </c>
      <c r="D34" s="285">
        <f t="shared" si="2"/>
        <v>9.8130841121495324E-2</v>
      </c>
    </row>
    <row r="35" spans="2:4">
      <c r="B35" s="302" t="s">
        <v>306</v>
      </c>
      <c r="C35" s="284">
        <v>18</v>
      </c>
      <c r="D35" s="285">
        <f t="shared" si="2"/>
        <v>8.4112149532710276E-2</v>
      </c>
    </row>
    <row r="36" spans="2:4">
      <c r="B36" s="302" t="s">
        <v>307</v>
      </c>
      <c r="C36" s="284">
        <v>7</v>
      </c>
      <c r="D36" s="285">
        <f t="shared" si="2"/>
        <v>3.2710280373831772E-2</v>
      </c>
    </row>
    <row r="37" spans="2:4">
      <c r="B37" s="302" t="s">
        <v>308</v>
      </c>
      <c r="C37" s="284">
        <v>68</v>
      </c>
      <c r="D37" s="285">
        <f t="shared" si="2"/>
        <v>0.31775700934579437</v>
      </c>
    </row>
    <row r="38" spans="2:4">
      <c r="B38" s="302" t="s">
        <v>309</v>
      </c>
      <c r="C38" s="284">
        <v>1</v>
      </c>
      <c r="D38" s="285">
        <f t="shared" si="2"/>
        <v>4.6728971962616819E-3</v>
      </c>
    </row>
    <row r="39" spans="2:4">
      <c r="B39" s="303" t="s">
        <v>310</v>
      </c>
      <c r="C39" s="304">
        <v>21</v>
      </c>
      <c r="D39" s="296">
        <f t="shared" si="2"/>
        <v>9.8130841121495324E-2</v>
      </c>
    </row>
  </sheetData>
  <mergeCells count="2">
    <mergeCell ref="B2:D2"/>
    <mergeCell ref="A3:D3"/>
  </mergeCells>
  <conditionalFormatting sqref="C5">
    <cfRule type="expression" dxfId="0" priority="1" stopIfTrue="1">
      <formula>+$C$5+$C$32 &lt;#REF!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058E-BCAD-48A9-A94E-2259E7B43655}">
  <dimension ref="A1:D407"/>
  <sheetViews>
    <sheetView workbookViewId="0"/>
    <sheetView view="pageBreakPreview" topLeftCell="A103" zoomScale="85" zoomScaleNormal="100" zoomScaleSheetLayoutView="85" workbookViewId="1">
      <selection activeCell="M24" sqref="M24"/>
    </sheetView>
  </sheetViews>
  <sheetFormatPr defaultColWidth="10.33203125" defaultRowHeight="10.199999999999999"/>
  <cols>
    <col min="1" max="1" width="4.6640625" style="314" customWidth="1"/>
    <col min="2" max="2" width="26.6640625" style="322" customWidth="1"/>
    <col min="3" max="3" width="72.33203125" style="314" bestFit="1" customWidth="1"/>
    <col min="4" max="4" width="12.44140625" style="324" customWidth="1"/>
    <col min="5" max="5" width="17.33203125" style="314" customWidth="1"/>
    <col min="6" max="6" width="20.5546875" style="314" customWidth="1"/>
    <col min="7" max="16384" width="10.33203125" style="314"/>
  </cols>
  <sheetData>
    <row r="1" spans="1:4" s="305" customFormat="1" ht="12.75" customHeight="1">
      <c r="B1" s="306"/>
      <c r="D1" s="307"/>
    </row>
    <row r="2" spans="1:4" s="305" customFormat="1" ht="12.75" customHeight="1">
      <c r="A2" s="308"/>
      <c r="B2" s="435" t="s">
        <v>311</v>
      </c>
      <c r="C2" s="435"/>
      <c r="D2" s="435"/>
    </row>
    <row r="3" spans="1:4" s="305" customFormat="1" ht="16.5" customHeight="1">
      <c r="A3" s="439" t="str">
        <f>'[1]Prospetto mensile'!A3:D3</f>
        <v>Agosto 2019</v>
      </c>
      <c r="B3" s="439"/>
      <c r="C3" s="439"/>
      <c r="D3" s="439"/>
    </row>
    <row r="4" spans="1:4" s="305" customFormat="1" ht="17.25" customHeight="1">
      <c r="B4" s="309"/>
      <c r="D4" s="310"/>
    </row>
    <row r="5" spans="1:4" s="305" customFormat="1" ht="12.75" customHeight="1">
      <c r="B5" s="311"/>
      <c r="C5" s="312" t="s">
        <v>312</v>
      </c>
      <c r="D5" s="313">
        <f>SUM(D6:D49746)/2</f>
        <v>835</v>
      </c>
    </row>
    <row r="6" spans="1:4" ht="12.75" customHeight="1">
      <c r="B6" s="315" t="s">
        <v>313</v>
      </c>
      <c r="C6" s="315" t="s">
        <v>279</v>
      </c>
      <c r="D6" s="316">
        <v>2</v>
      </c>
    </row>
    <row r="7" spans="1:4" ht="12.75" customHeight="1">
      <c r="B7" s="317"/>
      <c r="C7" s="318" t="s">
        <v>282</v>
      </c>
      <c r="D7" s="319">
        <v>1</v>
      </c>
    </row>
    <row r="8" spans="1:4" ht="12.75" customHeight="1">
      <c r="B8" s="317"/>
      <c r="C8" s="318" t="s">
        <v>288</v>
      </c>
      <c r="D8" s="319">
        <v>3</v>
      </c>
    </row>
    <row r="9" spans="1:4" ht="12.75" customHeight="1">
      <c r="B9" s="317"/>
      <c r="C9" s="318" t="s">
        <v>289</v>
      </c>
      <c r="D9" s="319">
        <v>1</v>
      </c>
    </row>
    <row r="10" spans="1:4" ht="12.75" customHeight="1">
      <c r="B10" s="317"/>
      <c r="C10" s="318" t="s">
        <v>290</v>
      </c>
      <c r="D10" s="319">
        <v>1</v>
      </c>
    </row>
    <row r="11" spans="1:4" ht="12.75" customHeight="1">
      <c r="B11" s="317"/>
      <c r="C11" s="318" t="s">
        <v>292</v>
      </c>
      <c r="D11" s="319">
        <v>1</v>
      </c>
    </row>
    <row r="12" spans="1:4" ht="12.75" customHeight="1">
      <c r="B12" s="317"/>
      <c r="C12" s="318" t="s">
        <v>306</v>
      </c>
      <c r="D12" s="319">
        <v>1</v>
      </c>
    </row>
    <row r="13" spans="1:4" ht="12.75" customHeight="1">
      <c r="B13" s="437" t="s">
        <v>314</v>
      </c>
      <c r="C13" s="438"/>
      <c r="D13" s="320">
        <v>10</v>
      </c>
    </row>
    <row r="14" spans="1:4" ht="12.75" customHeight="1">
      <c r="B14" s="318" t="s">
        <v>315</v>
      </c>
      <c r="C14" s="318" t="s">
        <v>293</v>
      </c>
      <c r="D14" s="319">
        <v>3</v>
      </c>
    </row>
    <row r="15" spans="1:4" ht="12.75" customHeight="1">
      <c r="B15" s="437" t="s">
        <v>316</v>
      </c>
      <c r="C15" s="438"/>
      <c r="D15" s="320">
        <v>3</v>
      </c>
    </row>
    <row r="16" spans="1:4" ht="12.75" customHeight="1">
      <c r="B16" s="318" t="s">
        <v>317</v>
      </c>
      <c r="C16" s="318" t="s">
        <v>279</v>
      </c>
      <c r="D16" s="319">
        <v>4</v>
      </c>
    </row>
    <row r="17" spans="2:4" ht="12.75" customHeight="1">
      <c r="B17" s="317"/>
      <c r="C17" s="318" t="s">
        <v>287</v>
      </c>
      <c r="D17" s="319">
        <v>1</v>
      </c>
    </row>
    <row r="18" spans="2:4" ht="12.75" customHeight="1">
      <c r="B18" s="317"/>
      <c r="C18" s="318" t="s">
        <v>289</v>
      </c>
      <c r="D18" s="319">
        <v>1</v>
      </c>
    </row>
    <row r="19" spans="2:4" ht="12.75" customHeight="1">
      <c r="B19" s="317"/>
      <c r="C19" s="318" t="s">
        <v>292</v>
      </c>
      <c r="D19" s="319">
        <v>2</v>
      </c>
    </row>
    <row r="20" spans="2:4" ht="12.75" customHeight="1">
      <c r="B20" s="437" t="s">
        <v>318</v>
      </c>
      <c r="C20" s="438"/>
      <c r="D20" s="320">
        <v>8</v>
      </c>
    </row>
    <row r="21" spans="2:4" ht="12.75" customHeight="1">
      <c r="B21" s="318" t="s">
        <v>319</v>
      </c>
      <c r="C21" s="318" t="s">
        <v>279</v>
      </c>
      <c r="D21" s="319">
        <v>9</v>
      </c>
    </row>
    <row r="22" spans="2:4" ht="12.75" customHeight="1">
      <c r="B22" s="317"/>
      <c r="C22" s="318" t="s">
        <v>280</v>
      </c>
      <c r="D22" s="319">
        <v>1</v>
      </c>
    </row>
    <row r="23" spans="2:4" ht="12.75" customHeight="1">
      <c r="B23" s="317"/>
      <c r="C23" s="318" t="s">
        <v>283</v>
      </c>
      <c r="D23" s="319">
        <v>2</v>
      </c>
    </row>
    <row r="24" spans="2:4" ht="12.75" customHeight="1">
      <c r="B24" s="317"/>
      <c r="C24" s="318" t="s">
        <v>285</v>
      </c>
      <c r="D24" s="319">
        <v>1</v>
      </c>
    </row>
    <row r="25" spans="2:4" ht="12.75" customHeight="1">
      <c r="B25" s="317"/>
      <c r="C25" s="318" t="s">
        <v>287</v>
      </c>
      <c r="D25" s="319">
        <v>1</v>
      </c>
    </row>
    <row r="26" spans="2:4" ht="12.75" customHeight="1">
      <c r="B26" s="317"/>
      <c r="C26" s="318" t="s">
        <v>293</v>
      </c>
      <c r="D26" s="319">
        <v>6</v>
      </c>
    </row>
    <row r="27" spans="2:4" ht="12.75" customHeight="1">
      <c r="B27" s="317"/>
      <c r="C27" s="318" t="s">
        <v>297</v>
      </c>
      <c r="D27" s="319">
        <v>1</v>
      </c>
    </row>
    <row r="28" spans="2:4" ht="12.75" customHeight="1">
      <c r="B28" s="317"/>
      <c r="C28" s="318" t="s">
        <v>304</v>
      </c>
      <c r="D28" s="319">
        <v>2</v>
      </c>
    </row>
    <row r="29" spans="2:4" ht="12.75" customHeight="1">
      <c r="B29" s="317"/>
      <c r="C29" s="318" t="s">
        <v>305</v>
      </c>
      <c r="D29" s="319">
        <v>1</v>
      </c>
    </row>
    <row r="30" spans="2:4" ht="12.75" customHeight="1">
      <c r="B30" s="317"/>
      <c r="C30" s="318" t="s">
        <v>306</v>
      </c>
      <c r="D30" s="319">
        <v>1</v>
      </c>
    </row>
    <row r="31" spans="2:4" ht="12.75" customHeight="1">
      <c r="B31" s="437" t="s">
        <v>320</v>
      </c>
      <c r="C31" s="438"/>
      <c r="D31" s="320">
        <v>25</v>
      </c>
    </row>
    <row r="32" spans="2:4" ht="12.75" customHeight="1">
      <c r="B32" s="318" t="s">
        <v>321</v>
      </c>
      <c r="C32" s="318" t="s">
        <v>280</v>
      </c>
      <c r="D32" s="319">
        <v>1</v>
      </c>
    </row>
    <row r="33" spans="2:4" ht="12.75" customHeight="1">
      <c r="B33" s="317"/>
      <c r="C33" s="318" t="s">
        <v>282</v>
      </c>
      <c r="D33" s="319">
        <v>1</v>
      </c>
    </row>
    <row r="34" spans="2:4" ht="12.75" customHeight="1">
      <c r="B34" s="317"/>
      <c r="C34" s="318" t="s">
        <v>283</v>
      </c>
      <c r="D34" s="319">
        <v>1</v>
      </c>
    </row>
    <row r="35" spans="2:4" ht="12.75" customHeight="1">
      <c r="B35" s="317"/>
      <c r="C35" s="318" t="s">
        <v>287</v>
      </c>
      <c r="D35" s="319">
        <v>1</v>
      </c>
    </row>
    <row r="36" spans="2:4" ht="12.75" customHeight="1">
      <c r="B36" s="317"/>
      <c r="C36" s="318" t="s">
        <v>289</v>
      </c>
      <c r="D36" s="319">
        <v>2</v>
      </c>
    </row>
    <row r="37" spans="2:4" ht="12.75" customHeight="1">
      <c r="B37" s="317"/>
      <c r="C37" s="318" t="s">
        <v>297</v>
      </c>
      <c r="D37" s="319">
        <v>2</v>
      </c>
    </row>
    <row r="38" spans="2:4" ht="12.75" customHeight="1">
      <c r="B38" s="437" t="s">
        <v>322</v>
      </c>
      <c r="C38" s="438"/>
      <c r="D38" s="320">
        <v>8</v>
      </c>
    </row>
    <row r="39" spans="2:4" ht="12.75" customHeight="1">
      <c r="B39" s="318" t="s">
        <v>323</v>
      </c>
      <c r="C39" s="318" t="s">
        <v>279</v>
      </c>
      <c r="D39" s="319">
        <v>3</v>
      </c>
    </row>
    <row r="40" spans="2:4" ht="12.75" customHeight="1">
      <c r="B40" s="317"/>
      <c r="C40" s="318" t="s">
        <v>287</v>
      </c>
      <c r="D40" s="319">
        <v>1</v>
      </c>
    </row>
    <row r="41" spans="2:4" ht="12.75" customHeight="1">
      <c r="B41" s="317"/>
      <c r="C41" s="318" t="s">
        <v>288</v>
      </c>
      <c r="D41" s="319">
        <v>2</v>
      </c>
    </row>
    <row r="42" spans="2:4" ht="12.75" customHeight="1">
      <c r="B42" s="317"/>
      <c r="C42" s="318" t="s">
        <v>289</v>
      </c>
      <c r="D42" s="319">
        <v>1</v>
      </c>
    </row>
    <row r="43" spans="2:4" ht="12.75" customHeight="1">
      <c r="B43" s="317"/>
      <c r="C43" s="318" t="s">
        <v>295</v>
      </c>
      <c r="D43" s="319">
        <v>1</v>
      </c>
    </row>
    <row r="44" spans="2:4" ht="12.75" customHeight="1">
      <c r="B44" s="317"/>
      <c r="C44" s="318" t="s">
        <v>308</v>
      </c>
      <c r="D44" s="319">
        <v>1</v>
      </c>
    </row>
    <row r="45" spans="2:4" ht="12.75" customHeight="1">
      <c r="B45" s="437" t="s">
        <v>324</v>
      </c>
      <c r="C45" s="438"/>
      <c r="D45" s="320">
        <v>9</v>
      </c>
    </row>
    <row r="46" spans="2:4" ht="12.75" customHeight="1">
      <c r="B46" s="318" t="s">
        <v>325</v>
      </c>
      <c r="C46" s="318" t="s">
        <v>279</v>
      </c>
      <c r="D46" s="319">
        <v>7</v>
      </c>
    </row>
    <row r="47" spans="2:4" ht="12.75" customHeight="1">
      <c r="B47" s="317"/>
      <c r="C47" s="318" t="s">
        <v>280</v>
      </c>
      <c r="D47" s="319">
        <v>1</v>
      </c>
    </row>
    <row r="48" spans="2:4" ht="12.75" customHeight="1">
      <c r="B48" s="317"/>
      <c r="C48" s="318" t="s">
        <v>285</v>
      </c>
      <c r="D48" s="319">
        <v>1</v>
      </c>
    </row>
    <row r="49" spans="2:4" ht="12.75" customHeight="1">
      <c r="B49" s="317"/>
      <c r="C49" s="318" t="s">
        <v>287</v>
      </c>
      <c r="D49" s="319">
        <v>3</v>
      </c>
    </row>
    <row r="50" spans="2:4" ht="12.75" customHeight="1">
      <c r="B50" s="317"/>
      <c r="C50" s="318" t="s">
        <v>296</v>
      </c>
      <c r="D50" s="319">
        <v>1</v>
      </c>
    </row>
    <row r="51" spans="2:4" ht="12.75" customHeight="1">
      <c r="B51" s="317"/>
      <c r="C51" s="318" t="s">
        <v>297</v>
      </c>
      <c r="D51" s="319">
        <v>1</v>
      </c>
    </row>
    <row r="52" spans="2:4" ht="12.75" customHeight="1">
      <c r="B52" s="317"/>
      <c r="C52" s="318" t="s">
        <v>299</v>
      </c>
      <c r="D52" s="319">
        <v>2</v>
      </c>
    </row>
    <row r="53" spans="2:4" ht="12.75" customHeight="1">
      <c r="B53" s="317"/>
      <c r="C53" s="318" t="s">
        <v>302</v>
      </c>
      <c r="D53" s="319">
        <v>1</v>
      </c>
    </row>
    <row r="54" spans="2:4" ht="12.75" customHeight="1">
      <c r="B54" s="437" t="s">
        <v>326</v>
      </c>
      <c r="C54" s="438"/>
      <c r="D54" s="320">
        <v>17</v>
      </c>
    </row>
    <row r="55" spans="2:4" ht="12.75" customHeight="1">
      <c r="B55" s="318" t="s">
        <v>327</v>
      </c>
      <c r="C55" s="318" t="s">
        <v>279</v>
      </c>
      <c r="D55" s="319">
        <v>5</v>
      </c>
    </row>
    <row r="56" spans="2:4" ht="12.75" customHeight="1">
      <c r="B56" s="317"/>
      <c r="C56" s="318" t="s">
        <v>280</v>
      </c>
      <c r="D56" s="319">
        <v>1</v>
      </c>
    </row>
    <row r="57" spans="2:4" ht="12.75" customHeight="1">
      <c r="B57" s="317"/>
      <c r="C57" s="318" t="s">
        <v>299</v>
      </c>
      <c r="D57" s="319">
        <v>1</v>
      </c>
    </row>
    <row r="58" spans="2:4" ht="12.75" customHeight="1">
      <c r="B58" s="317"/>
      <c r="C58" s="318" t="s">
        <v>304</v>
      </c>
      <c r="D58" s="319">
        <v>1</v>
      </c>
    </row>
    <row r="59" spans="2:4" ht="12.75" customHeight="1">
      <c r="B59" s="317"/>
      <c r="C59" s="318" t="s">
        <v>305</v>
      </c>
      <c r="D59" s="319">
        <v>1</v>
      </c>
    </row>
    <row r="60" spans="2:4" ht="12.75" customHeight="1">
      <c r="B60" s="317"/>
      <c r="C60" s="318" t="s">
        <v>308</v>
      </c>
      <c r="D60" s="319">
        <v>1</v>
      </c>
    </row>
    <row r="61" spans="2:4" ht="12.75" customHeight="1">
      <c r="B61" s="437" t="s">
        <v>328</v>
      </c>
      <c r="C61" s="438"/>
      <c r="D61" s="320">
        <v>10</v>
      </c>
    </row>
    <row r="62" spans="2:4" ht="12.75" customHeight="1">
      <c r="B62" s="318" t="s">
        <v>329</v>
      </c>
      <c r="C62" s="318" t="s">
        <v>279</v>
      </c>
      <c r="D62" s="319">
        <v>5</v>
      </c>
    </row>
    <row r="63" spans="2:4" ht="12.75" customHeight="1">
      <c r="B63" s="317"/>
      <c r="C63" s="318" t="s">
        <v>283</v>
      </c>
      <c r="D63" s="319">
        <v>3</v>
      </c>
    </row>
    <row r="64" spans="2:4" ht="12.75" customHeight="1">
      <c r="B64" s="317"/>
      <c r="C64" s="318" t="s">
        <v>287</v>
      </c>
      <c r="D64" s="319">
        <v>5</v>
      </c>
    </row>
    <row r="65" spans="2:4" ht="12.75" customHeight="1">
      <c r="B65" s="317"/>
      <c r="C65" s="318" t="s">
        <v>288</v>
      </c>
      <c r="D65" s="319">
        <v>2</v>
      </c>
    </row>
    <row r="66" spans="2:4" ht="12.75" customHeight="1">
      <c r="B66" s="317"/>
      <c r="C66" s="318" t="s">
        <v>291</v>
      </c>
      <c r="D66" s="319">
        <v>1</v>
      </c>
    </row>
    <row r="67" spans="2:4" ht="12.75" customHeight="1">
      <c r="B67" s="317"/>
      <c r="C67" s="318" t="s">
        <v>304</v>
      </c>
      <c r="D67" s="319">
        <v>1</v>
      </c>
    </row>
    <row r="68" spans="2:4" ht="12.75" customHeight="1">
      <c r="B68" s="317"/>
      <c r="C68" s="318" t="s">
        <v>306</v>
      </c>
      <c r="D68" s="319">
        <v>1</v>
      </c>
    </row>
    <row r="69" spans="2:4" ht="12.75" customHeight="1">
      <c r="B69" s="317"/>
      <c r="C69" s="318" t="s">
        <v>308</v>
      </c>
      <c r="D69" s="319">
        <v>3</v>
      </c>
    </row>
    <row r="70" spans="2:4" ht="12.75" customHeight="1">
      <c r="B70" s="437" t="s">
        <v>330</v>
      </c>
      <c r="C70" s="438"/>
      <c r="D70" s="320">
        <v>21</v>
      </c>
    </row>
    <row r="71" spans="2:4" ht="12.75" customHeight="1">
      <c r="B71" s="318" t="s">
        <v>331</v>
      </c>
      <c r="C71" s="318" t="s">
        <v>279</v>
      </c>
      <c r="D71" s="319">
        <v>4</v>
      </c>
    </row>
    <row r="72" spans="2:4" ht="12.75" customHeight="1">
      <c r="B72" s="317"/>
      <c r="C72" s="318" t="s">
        <v>285</v>
      </c>
      <c r="D72" s="319">
        <v>1</v>
      </c>
    </row>
    <row r="73" spans="2:4" ht="12.75" customHeight="1">
      <c r="B73" s="317"/>
      <c r="C73" s="318" t="s">
        <v>289</v>
      </c>
      <c r="D73" s="319">
        <v>1</v>
      </c>
    </row>
    <row r="74" spans="2:4" ht="12.75" customHeight="1">
      <c r="B74" s="317"/>
      <c r="C74" s="318" t="s">
        <v>297</v>
      </c>
      <c r="D74" s="319">
        <v>2</v>
      </c>
    </row>
    <row r="75" spans="2:4" ht="12.75" customHeight="1">
      <c r="B75" s="317"/>
      <c r="C75" s="318" t="s">
        <v>299</v>
      </c>
      <c r="D75" s="319">
        <v>1</v>
      </c>
    </row>
    <row r="76" spans="2:4" ht="12.75" customHeight="1">
      <c r="B76" s="317"/>
      <c r="C76" s="318" t="s">
        <v>302</v>
      </c>
      <c r="D76" s="319">
        <v>1</v>
      </c>
    </row>
    <row r="77" spans="2:4" ht="12.75" customHeight="1">
      <c r="B77" s="437" t="s">
        <v>332</v>
      </c>
      <c r="C77" s="438"/>
      <c r="D77" s="320">
        <v>10</v>
      </c>
    </row>
    <row r="78" spans="2:4" ht="12.75" customHeight="1">
      <c r="B78" s="318" t="s">
        <v>333</v>
      </c>
      <c r="C78" s="318" t="s">
        <v>279</v>
      </c>
      <c r="D78" s="319">
        <v>4</v>
      </c>
    </row>
    <row r="79" spans="2:4" ht="12.75" customHeight="1">
      <c r="B79" s="317"/>
      <c r="C79" s="318" t="s">
        <v>288</v>
      </c>
      <c r="D79" s="319">
        <v>3</v>
      </c>
    </row>
    <row r="80" spans="2:4" ht="12.75" customHeight="1">
      <c r="B80" s="317"/>
      <c r="C80" s="318" t="s">
        <v>290</v>
      </c>
      <c r="D80" s="319">
        <v>1</v>
      </c>
    </row>
    <row r="81" spans="2:4" ht="12.75" customHeight="1">
      <c r="B81" s="317"/>
      <c r="C81" s="318" t="s">
        <v>292</v>
      </c>
      <c r="D81" s="319">
        <v>1</v>
      </c>
    </row>
    <row r="82" spans="2:4" ht="12.75" customHeight="1">
      <c r="B82" s="317"/>
      <c r="C82" s="318" t="s">
        <v>304</v>
      </c>
      <c r="D82" s="319">
        <v>1</v>
      </c>
    </row>
    <row r="83" spans="2:4" ht="12.75" customHeight="1">
      <c r="B83" s="317"/>
      <c r="C83" s="318" t="s">
        <v>308</v>
      </c>
      <c r="D83" s="319">
        <v>1</v>
      </c>
    </row>
    <row r="84" spans="2:4" ht="12.75" customHeight="1">
      <c r="B84" s="437" t="s">
        <v>334</v>
      </c>
      <c r="C84" s="438"/>
      <c r="D84" s="320">
        <v>11</v>
      </c>
    </row>
    <row r="85" spans="2:4" ht="12.75" customHeight="1">
      <c r="B85" s="318" t="s">
        <v>335</v>
      </c>
      <c r="C85" s="318" t="s">
        <v>279</v>
      </c>
      <c r="D85" s="319">
        <v>17</v>
      </c>
    </row>
    <row r="86" spans="2:4" ht="12.75" customHeight="1">
      <c r="B86" s="317"/>
      <c r="C86" s="318" t="s">
        <v>282</v>
      </c>
      <c r="D86" s="319">
        <v>1</v>
      </c>
    </row>
    <row r="87" spans="2:4" ht="12.75" customHeight="1">
      <c r="B87" s="317"/>
      <c r="C87" s="318" t="s">
        <v>284</v>
      </c>
      <c r="D87" s="319">
        <v>1</v>
      </c>
    </row>
    <row r="88" spans="2:4" ht="12.75" customHeight="1">
      <c r="B88" s="317"/>
      <c r="C88" s="318" t="s">
        <v>287</v>
      </c>
      <c r="D88" s="319">
        <v>4</v>
      </c>
    </row>
    <row r="89" spans="2:4" ht="12.75" customHeight="1">
      <c r="B89" s="317"/>
      <c r="C89" s="318" t="s">
        <v>289</v>
      </c>
      <c r="D89" s="319">
        <v>1</v>
      </c>
    </row>
    <row r="90" spans="2:4" ht="12.75" customHeight="1">
      <c r="B90" s="317"/>
      <c r="C90" s="318" t="s">
        <v>290</v>
      </c>
      <c r="D90" s="319">
        <v>1</v>
      </c>
    </row>
    <row r="91" spans="2:4" ht="12.75" customHeight="1">
      <c r="B91" s="317"/>
      <c r="C91" s="318" t="s">
        <v>298</v>
      </c>
      <c r="D91" s="319">
        <v>1</v>
      </c>
    </row>
    <row r="92" spans="2:4" ht="12.75" customHeight="1">
      <c r="B92" s="317"/>
      <c r="C92" s="318" t="s">
        <v>299</v>
      </c>
      <c r="D92" s="319">
        <v>1</v>
      </c>
    </row>
    <row r="93" spans="2:4" ht="12.75" customHeight="1">
      <c r="B93" s="317"/>
      <c r="C93" s="318" t="s">
        <v>300</v>
      </c>
      <c r="D93" s="319">
        <v>1</v>
      </c>
    </row>
    <row r="94" spans="2:4" ht="12.75" customHeight="1">
      <c r="B94" s="317"/>
      <c r="C94" s="318" t="s">
        <v>310</v>
      </c>
      <c r="D94" s="319">
        <v>2</v>
      </c>
    </row>
    <row r="95" spans="2:4" ht="12.75" customHeight="1">
      <c r="B95" s="437" t="s">
        <v>336</v>
      </c>
      <c r="C95" s="438"/>
      <c r="D95" s="320">
        <v>30</v>
      </c>
    </row>
    <row r="96" spans="2:4" ht="12.75" customHeight="1">
      <c r="B96" s="318" t="s">
        <v>337</v>
      </c>
      <c r="C96" s="318" t="s">
        <v>285</v>
      </c>
      <c r="D96" s="319">
        <v>1</v>
      </c>
    </row>
    <row r="97" spans="2:4" ht="12.75" customHeight="1">
      <c r="B97" s="317"/>
      <c r="C97" s="318" t="s">
        <v>288</v>
      </c>
      <c r="D97" s="319">
        <v>2</v>
      </c>
    </row>
    <row r="98" spans="2:4" ht="12.75" customHeight="1">
      <c r="B98" s="437" t="s">
        <v>338</v>
      </c>
      <c r="C98" s="438"/>
      <c r="D98" s="320">
        <v>3</v>
      </c>
    </row>
    <row r="99" spans="2:4" ht="12.75" customHeight="1">
      <c r="B99" s="318" t="s">
        <v>339</v>
      </c>
      <c r="C99" s="318" t="s">
        <v>290</v>
      </c>
      <c r="D99" s="319">
        <v>1</v>
      </c>
    </row>
    <row r="100" spans="2:4" ht="12.75" customHeight="1">
      <c r="B100" s="317"/>
      <c r="C100" s="318" t="s">
        <v>292</v>
      </c>
      <c r="D100" s="319">
        <v>2</v>
      </c>
    </row>
    <row r="101" spans="2:4" ht="12.75" customHeight="1">
      <c r="B101" s="437" t="s">
        <v>340</v>
      </c>
      <c r="C101" s="438"/>
      <c r="D101" s="320">
        <v>3</v>
      </c>
    </row>
    <row r="102" spans="2:4" ht="12.75" customHeight="1">
      <c r="B102" s="318" t="s">
        <v>341</v>
      </c>
      <c r="C102" s="318" t="s">
        <v>279</v>
      </c>
      <c r="D102" s="319">
        <v>1</v>
      </c>
    </row>
    <row r="103" spans="2:4" ht="12.75" customHeight="1">
      <c r="B103" s="317"/>
      <c r="C103" s="318" t="s">
        <v>290</v>
      </c>
      <c r="D103" s="319">
        <v>2</v>
      </c>
    </row>
    <row r="104" spans="2:4" ht="12.75" customHeight="1">
      <c r="B104" s="437" t="s">
        <v>342</v>
      </c>
      <c r="C104" s="438"/>
      <c r="D104" s="320">
        <v>3</v>
      </c>
    </row>
    <row r="105" spans="2:4" ht="12.75" customHeight="1">
      <c r="B105" s="318" t="s">
        <v>343</v>
      </c>
      <c r="C105" s="318" t="s">
        <v>279</v>
      </c>
      <c r="D105" s="319">
        <v>3</v>
      </c>
    </row>
    <row r="106" spans="2:4" ht="12.75" customHeight="1">
      <c r="B106" s="437" t="s">
        <v>344</v>
      </c>
      <c r="C106" s="438"/>
      <c r="D106" s="320">
        <v>3</v>
      </c>
    </row>
    <row r="107" spans="2:4" ht="12.75" customHeight="1">
      <c r="B107" s="318" t="s">
        <v>345</v>
      </c>
      <c r="C107" s="318" t="s">
        <v>310</v>
      </c>
      <c r="D107" s="319">
        <v>1</v>
      </c>
    </row>
    <row r="108" spans="2:4" ht="12.75" customHeight="1">
      <c r="B108" s="437" t="s">
        <v>346</v>
      </c>
      <c r="C108" s="438"/>
      <c r="D108" s="320">
        <v>1</v>
      </c>
    </row>
    <row r="109" spans="2:4" ht="12.75" customHeight="1">
      <c r="B109" s="318" t="s">
        <v>347</v>
      </c>
      <c r="C109" s="318" t="s">
        <v>279</v>
      </c>
      <c r="D109" s="319">
        <v>6</v>
      </c>
    </row>
    <row r="110" spans="2:4" ht="12.75" customHeight="1">
      <c r="B110" s="317"/>
      <c r="C110" s="318" t="s">
        <v>280</v>
      </c>
      <c r="D110" s="319">
        <v>1</v>
      </c>
    </row>
    <row r="111" spans="2:4" ht="12.75" customHeight="1">
      <c r="B111" s="317"/>
      <c r="C111" s="318" t="s">
        <v>281</v>
      </c>
      <c r="D111" s="319">
        <v>1</v>
      </c>
    </row>
    <row r="112" spans="2:4" ht="12.75" customHeight="1">
      <c r="B112" s="317"/>
      <c r="C112" s="318" t="s">
        <v>282</v>
      </c>
      <c r="D112" s="319">
        <v>1</v>
      </c>
    </row>
    <row r="113" spans="2:4" ht="12.75" customHeight="1">
      <c r="B113" s="317"/>
      <c r="C113" s="318" t="s">
        <v>284</v>
      </c>
      <c r="D113" s="319">
        <v>3</v>
      </c>
    </row>
    <row r="114" spans="2:4" ht="12.75" customHeight="1">
      <c r="B114" s="317"/>
      <c r="C114" s="318" t="s">
        <v>288</v>
      </c>
      <c r="D114" s="319">
        <v>2</v>
      </c>
    </row>
    <row r="115" spans="2:4" ht="12.75" customHeight="1">
      <c r="B115" s="317"/>
      <c r="C115" s="318" t="s">
        <v>290</v>
      </c>
      <c r="D115" s="319">
        <v>1</v>
      </c>
    </row>
    <row r="116" spans="2:4" ht="12.75" customHeight="1">
      <c r="B116" s="317"/>
      <c r="C116" s="318" t="s">
        <v>291</v>
      </c>
      <c r="D116" s="319">
        <v>1</v>
      </c>
    </row>
    <row r="117" spans="2:4" ht="12.75" customHeight="1">
      <c r="B117" s="317"/>
      <c r="C117" s="318" t="s">
        <v>293</v>
      </c>
      <c r="D117" s="319">
        <v>1</v>
      </c>
    </row>
    <row r="118" spans="2:4" ht="12.75" customHeight="1">
      <c r="B118" s="317"/>
      <c r="C118" s="318" t="s">
        <v>298</v>
      </c>
      <c r="D118" s="319">
        <v>1</v>
      </c>
    </row>
    <row r="119" spans="2:4" ht="12.75" customHeight="1">
      <c r="B119" s="317"/>
      <c r="C119" s="318" t="s">
        <v>304</v>
      </c>
      <c r="D119" s="319">
        <v>1</v>
      </c>
    </row>
    <row r="120" spans="2:4" ht="12.75" customHeight="1">
      <c r="B120" s="437" t="s">
        <v>348</v>
      </c>
      <c r="C120" s="438"/>
      <c r="D120" s="320">
        <v>19</v>
      </c>
    </row>
    <row r="121" spans="2:4" ht="12.75" customHeight="1">
      <c r="B121" s="318" t="s">
        <v>349</v>
      </c>
      <c r="C121" s="318" t="s">
        <v>279</v>
      </c>
      <c r="D121" s="319">
        <v>5</v>
      </c>
    </row>
    <row r="122" spans="2:4" ht="12.75" customHeight="1">
      <c r="B122" s="317"/>
      <c r="C122" s="318" t="s">
        <v>292</v>
      </c>
      <c r="D122" s="319">
        <v>1</v>
      </c>
    </row>
    <row r="123" spans="2:4" ht="12.75" customHeight="1">
      <c r="B123" s="317"/>
      <c r="C123" s="318" t="s">
        <v>302</v>
      </c>
      <c r="D123" s="319">
        <v>2</v>
      </c>
    </row>
    <row r="124" spans="2:4" ht="12.75" customHeight="1">
      <c r="B124" s="317"/>
      <c r="C124" s="318" t="s">
        <v>306</v>
      </c>
      <c r="D124" s="319">
        <v>1</v>
      </c>
    </row>
    <row r="125" spans="2:4" ht="12.75" customHeight="1">
      <c r="B125" s="437" t="s">
        <v>350</v>
      </c>
      <c r="C125" s="438"/>
      <c r="D125" s="320">
        <v>9</v>
      </c>
    </row>
    <row r="126" spans="2:4" ht="12.75" customHeight="1">
      <c r="B126" s="318" t="s">
        <v>351</v>
      </c>
      <c r="C126" s="318" t="s">
        <v>279</v>
      </c>
      <c r="D126" s="319">
        <v>2</v>
      </c>
    </row>
    <row r="127" spans="2:4" ht="12.75" customHeight="1">
      <c r="B127" s="317"/>
      <c r="C127" s="318" t="s">
        <v>282</v>
      </c>
      <c r="D127" s="319">
        <v>1</v>
      </c>
    </row>
    <row r="128" spans="2:4" ht="12.75" customHeight="1">
      <c r="B128" s="317"/>
      <c r="C128" s="318" t="s">
        <v>284</v>
      </c>
      <c r="D128" s="319">
        <v>2</v>
      </c>
    </row>
    <row r="129" spans="2:4" ht="12.75" customHeight="1">
      <c r="B129" s="317"/>
      <c r="C129" s="318" t="s">
        <v>288</v>
      </c>
      <c r="D129" s="319">
        <v>1</v>
      </c>
    </row>
    <row r="130" spans="2:4" ht="12.75" customHeight="1">
      <c r="B130" s="437" t="s">
        <v>352</v>
      </c>
      <c r="C130" s="438"/>
      <c r="D130" s="320">
        <v>6</v>
      </c>
    </row>
    <row r="131" spans="2:4" ht="12.75" customHeight="1">
      <c r="B131" s="318" t="s">
        <v>353</v>
      </c>
      <c r="C131" s="318" t="s">
        <v>279</v>
      </c>
      <c r="D131" s="319">
        <v>2</v>
      </c>
    </row>
    <row r="132" spans="2:4" ht="12.75" customHeight="1">
      <c r="B132" s="317"/>
      <c r="C132" s="318" t="s">
        <v>282</v>
      </c>
      <c r="D132" s="319">
        <v>1</v>
      </c>
    </row>
    <row r="133" spans="2:4" ht="12.75" customHeight="1">
      <c r="B133" s="317"/>
      <c r="C133" s="318" t="s">
        <v>288</v>
      </c>
      <c r="D133" s="319">
        <v>1</v>
      </c>
    </row>
    <row r="134" spans="2:4" ht="12.75" customHeight="1">
      <c r="B134" s="317"/>
      <c r="C134" s="318" t="s">
        <v>290</v>
      </c>
      <c r="D134" s="319">
        <v>1</v>
      </c>
    </row>
    <row r="135" spans="2:4" ht="12.75" customHeight="1">
      <c r="B135" s="317"/>
      <c r="C135" s="318" t="s">
        <v>295</v>
      </c>
      <c r="D135" s="319">
        <v>1</v>
      </c>
    </row>
    <row r="136" spans="2:4" ht="12.75" customHeight="1">
      <c r="B136" s="317"/>
      <c r="C136" s="318" t="s">
        <v>297</v>
      </c>
      <c r="D136" s="319">
        <v>1</v>
      </c>
    </row>
    <row r="137" spans="2:4" ht="12.75" customHeight="1">
      <c r="B137" s="437" t="s">
        <v>354</v>
      </c>
      <c r="C137" s="438"/>
      <c r="D137" s="320">
        <v>7</v>
      </c>
    </row>
    <row r="138" spans="2:4" ht="12.75" customHeight="1">
      <c r="B138" s="318" t="s">
        <v>355</v>
      </c>
      <c r="C138" s="318" t="s">
        <v>279</v>
      </c>
      <c r="D138" s="319">
        <v>1</v>
      </c>
    </row>
    <row r="139" spans="2:4" ht="12.75" customHeight="1">
      <c r="B139" s="317"/>
      <c r="C139" s="318" t="s">
        <v>280</v>
      </c>
      <c r="D139" s="319">
        <v>2</v>
      </c>
    </row>
    <row r="140" spans="2:4" ht="12.75" customHeight="1">
      <c r="B140" s="317"/>
      <c r="C140" s="318" t="s">
        <v>282</v>
      </c>
      <c r="D140" s="319">
        <v>1</v>
      </c>
    </row>
    <row r="141" spans="2:4" ht="12.75" customHeight="1">
      <c r="B141" s="317"/>
      <c r="C141" s="318" t="s">
        <v>283</v>
      </c>
      <c r="D141" s="319">
        <v>1</v>
      </c>
    </row>
    <row r="142" spans="2:4" ht="12.75" customHeight="1">
      <c r="B142" s="317"/>
      <c r="C142" s="318" t="s">
        <v>284</v>
      </c>
      <c r="D142" s="319">
        <v>1</v>
      </c>
    </row>
    <row r="143" spans="2:4" ht="12.75" customHeight="1">
      <c r="B143" s="317"/>
      <c r="C143" s="318" t="s">
        <v>288</v>
      </c>
      <c r="D143" s="319">
        <v>1</v>
      </c>
    </row>
    <row r="144" spans="2:4" ht="12.75" customHeight="1">
      <c r="B144" s="317"/>
      <c r="C144" s="318" t="s">
        <v>290</v>
      </c>
      <c r="D144" s="319">
        <v>1</v>
      </c>
    </row>
    <row r="145" spans="2:4" ht="12.75" customHeight="1">
      <c r="B145" s="317"/>
      <c r="C145" s="318" t="s">
        <v>291</v>
      </c>
      <c r="D145" s="319">
        <v>1</v>
      </c>
    </row>
    <row r="146" spans="2:4" ht="12.75" customHeight="1">
      <c r="B146" s="317"/>
      <c r="C146" s="318" t="s">
        <v>295</v>
      </c>
      <c r="D146" s="319">
        <v>1</v>
      </c>
    </row>
    <row r="147" spans="2:4" ht="12.75" customHeight="1">
      <c r="B147" s="317"/>
      <c r="C147" s="318" t="s">
        <v>297</v>
      </c>
      <c r="D147" s="319">
        <v>4</v>
      </c>
    </row>
    <row r="148" spans="2:4" ht="12.75" customHeight="1">
      <c r="B148" s="317"/>
      <c r="C148" s="318" t="s">
        <v>304</v>
      </c>
      <c r="D148" s="319">
        <v>2</v>
      </c>
    </row>
    <row r="149" spans="2:4" ht="12.75" customHeight="1">
      <c r="B149" s="317"/>
      <c r="C149" s="318" t="s">
        <v>305</v>
      </c>
      <c r="D149" s="319">
        <v>2</v>
      </c>
    </row>
    <row r="150" spans="2:4" ht="12.75" customHeight="1">
      <c r="B150" s="317"/>
      <c r="C150" s="318" t="s">
        <v>308</v>
      </c>
      <c r="D150" s="319">
        <v>1</v>
      </c>
    </row>
    <row r="151" spans="2:4" ht="12.75" customHeight="1">
      <c r="B151" s="437" t="s">
        <v>356</v>
      </c>
      <c r="C151" s="438"/>
      <c r="D151" s="321">
        <v>19</v>
      </c>
    </row>
    <row r="152" spans="2:4" ht="12.75" customHeight="1">
      <c r="B152" s="318" t="s">
        <v>357</v>
      </c>
      <c r="C152" s="318" t="s">
        <v>279</v>
      </c>
      <c r="D152" s="319">
        <v>7</v>
      </c>
    </row>
    <row r="153" spans="2:4" ht="12.75" customHeight="1">
      <c r="B153" s="317"/>
      <c r="C153" s="318" t="s">
        <v>297</v>
      </c>
      <c r="D153" s="319">
        <v>2</v>
      </c>
    </row>
    <row r="154" spans="2:4" ht="12.75" customHeight="1">
      <c r="B154" s="437" t="s">
        <v>358</v>
      </c>
      <c r="C154" s="440"/>
      <c r="D154" s="320">
        <v>9</v>
      </c>
    </row>
    <row r="155" spans="2:4" ht="12.75" customHeight="1">
      <c r="B155" s="318" t="s">
        <v>359</v>
      </c>
      <c r="C155" s="318" t="s">
        <v>279</v>
      </c>
      <c r="D155" s="319">
        <v>5</v>
      </c>
    </row>
    <row r="156" spans="2:4" ht="12.75" customHeight="1">
      <c r="B156" s="317"/>
      <c r="C156" s="318" t="s">
        <v>289</v>
      </c>
      <c r="D156" s="319">
        <v>1</v>
      </c>
    </row>
    <row r="157" spans="2:4" ht="12.75" customHeight="1">
      <c r="B157" s="317"/>
      <c r="C157" s="318" t="s">
        <v>290</v>
      </c>
      <c r="D157" s="319">
        <v>1</v>
      </c>
    </row>
    <row r="158" spans="2:4" ht="12.75" customHeight="1">
      <c r="B158" s="317"/>
      <c r="C158" s="318" t="s">
        <v>291</v>
      </c>
      <c r="D158" s="319">
        <v>1</v>
      </c>
    </row>
    <row r="159" spans="2:4" ht="12.75" customHeight="1">
      <c r="B159" s="317"/>
      <c r="C159" s="318" t="s">
        <v>292</v>
      </c>
      <c r="D159" s="319">
        <v>1</v>
      </c>
    </row>
    <row r="160" spans="2:4" ht="12.75" customHeight="1">
      <c r="B160" s="317"/>
      <c r="C160" s="318" t="s">
        <v>297</v>
      </c>
      <c r="D160" s="319">
        <v>2</v>
      </c>
    </row>
    <row r="161" spans="2:4" ht="12.75" customHeight="1">
      <c r="B161" s="317"/>
      <c r="C161" s="318" t="s">
        <v>305</v>
      </c>
      <c r="D161" s="319">
        <v>2</v>
      </c>
    </row>
    <row r="162" spans="2:4" ht="12.75" customHeight="1">
      <c r="B162" s="437" t="s">
        <v>360</v>
      </c>
      <c r="C162" s="440"/>
      <c r="D162" s="320">
        <v>13</v>
      </c>
    </row>
    <row r="163" spans="2:4" ht="12.75" customHeight="1">
      <c r="B163" s="318" t="s">
        <v>361</v>
      </c>
      <c r="C163" s="318" t="s">
        <v>279</v>
      </c>
      <c r="D163" s="319">
        <v>3</v>
      </c>
    </row>
    <row r="164" spans="2:4" ht="12.75" customHeight="1">
      <c r="B164" s="317"/>
      <c r="C164" s="318" t="s">
        <v>282</v>
      </c>
      <c r="D164" s="319">
        <v>1</v>
      </c>
    </row>
    <row r="165" spans="2:4" ht="12.75" customHeight="1">
      <c r="B165" s="317"/>
      <c r="C165" s="318" t="s">
        <v>287</v>
      </c>
      <c r="D165" s="319">
        <v>1</v>
      </c>
    </row>
    <row r="166" spans="2:4" ht="12.75" customHeight="1">
      <c r="B166" s="317"/>
      <c r="C166" s="318" t="s">
        <v>289</v>
      </c>
      <c r="D166" s="319">
        <v>1</v>
      </c>
    </row>
    <row r="167" spans="2:4" ht="12.75" customHeight="1">
      <c r="B167" s="317"/>
      <c r="C167" s="318" t="s">
        <v>310</v>
      </c>
      <c r="D167" s="319">
        <v>1</v>
      </c>
    </row>
    <row r="168" spans="2:4" ht="12.75" customHeight="1">
      <c r="B168" s="437" t="s">
        <v>362</v>
      </c>
      <c r="C168" s="440"/>
      <c r="D168" s="320">
        <v>7</v>
      </c>
    </row>
    <row r="169" spans="2:4" ht="12.75" customHeight="1">
      <c r="B169" s="318" t="s">
        <v>363</v>
      </c>
      <c r="C169" s="318" t="s">
        <v>279</v>
      </c>
      <c r="D169" s="319">
        <v>3</v>
      </c>
    </row>
    <row r="170" spans="2:4" ht="12.75" customHeight="1">
      <c r="B170" s="317"/>
      <c r="C170" s="318" t="s">
        <v>310</v>
      </c>
      <c r="D170" s="319">
        <v>2</v>
      </c>
    </row>
    <row r="171" spans="2:4" ht="12.75" customHeight="1">
      <c r="B171" s="437" t="s">
        <v>364</v>
      </c>
      <c r="C171" s="440"/>
      <c r="D171" s="320">
        <v>5</v>
      </c>
    </row>
    <row r="172" spans="2:4" ht="12.75" customHeight="1">
      <c r="B172" s="318" t="s">
        <v>365</v>
      </c>
      <c r="C172" s="318" t="s">
        <v>279</v>
      </c>
      <c r="D172" s="319">
        <v>6</v>
      </c>
    </row>
    <row r="173" spans="2:4" ht="12.75" customHeight="1">
      <c r="B173" s="317"/>
      <c r="C173" s="318" t="s">
        <v>280</v>
      </c>
      <c r="D173" s="319">
        <v>1</v>
      </c>
    </row>
    <row r="174" spans="2:4" ht="12.75" customHeight="1">
      <c r="B174" s="317"/>
      <c r="C174" s="318" t="s">
        <v>287</v>
      </c>
      <c r="D174" s="319">
        <v>2</v>
      </c>
    </row>
    <row r="175" spans="2:4" ht="12.75" customHeight="1">
      <c r="B175" s="317"/>
      <c r="C175" s="318" t="s">
        <v>288</v>
      </c>
      <c r="D175" s="319">
        <v>1</v>
      </c>
    </row>
    <row r="176" spans="2:4" ht="12.75" customHeight="1">
      <c r="B176" s="317"/>
      <c r="C176" s="318" t="s">
        <v>289</v>
      </c>
      <c r="D176" s="319">
        <v>1</v>
      </c>
    </row>
    <row r="177" spans="2:4" ht="12.75" customHeight="1">
      <c r="B177" s="317"/>
      <c r="C177" s="318" t="s">
        <v>297</v>
      </c>
      <c r="D177" s="319">
        <v>2</v>
      </c>
    </row>
    <row r="178" spans="2:4" ht="12.75" customHeight="1">
      <c r="B178" s="317"/>
      <c r="C178" s="318" t="s">
        <v>304</v>
      </c>
      <c r="D178" s="319">
        <v>2</v>
      </c>
    </row>
    <row r="179" spans="2:4" ht="12.75" customHeight="1">
      <c r="B179" s="317"/>
      <c r="C179" s="318" t="s">
        <v>305</v>
      </c>
      <c r="D179" s="319">
        <v>1</v>
      </c>
    </row>
    <row r="180" spans="2:4" ht="12.75" customHeight="1">
      <c r="B180" s="317"/>
      <c r="C180" s="318" t="s">
        <v>306</v>
      </c>
      <c r="D180" s="319">
        <v>1</v>
      </c>
    </row>
    <row r="181" spans="2:4" ht="12.75" customHeight="1">
      <c r="B181" s="437" t="s">
        <v>366</v>
      </c>
      <c r="C181" s="440"/>
      <c r="D181" s="320">
        <v>17</v>
      </c>
    </row>
    <row r="182" spans="2:4" ht="12.75" customHeight="1">
      <c r="B182" s="318" t="s">
        <v>367</v>
      </c>
      <c r="C182" s="318" t="s">
        <v>279</v>
      </c>
      <c r="D182" s="319">
        <v>8</v>
      </c>
    </row>
    <row r="183" spans="2:4" ht="12.75" customHeight="1">
      <c r="B183" s="317"/>
      <c r="C183" s="318" t="s">
        <v>287</v>
      </c>
      <c r="D183" s="319">
        <v>2</v>
      </c>
    </row>
    <row r="184" spans="2:4" ht="12.75" customHeight="1">
      <c r="B184" s="317"/>
      <c r="C184" s="318" t="s">
        <v>290</v>
      </c>
      <c r="D184" s="319">
        <v>1</v>
      </c>
    </row>
    <row r="185" spans="2:4" ht="12.75" customHeight="1">
      <c r="B185" s="317"/>
      <c r="C185" s="318" t="s">
        <v>297</v>
      </c>
      <c r="D185" s="319">
        <v>1</v>
      </c>
    </row>
    <row r="186" spans="2:4" ht="12.75" customHeight="1">
      <c r="B186" s="317"/>
      <c r="C186" s="318" t="s">
        <v>302</v>
      </c>
      <c r="D186" s="319">
        <v>3</v>
      </c>
    </row>
    <row r="187" spans="2:4" ht="12.75" customHeight="1">
      <c r="B187" s="437" t="s">
        <v>368</v>
      </c>
      <c r="C187" s="440"/>
      <c r="D187" s="320">
        <v>15</v>
      </c>
    </row>
    <row r="188" spans="2:4" ht="12.75" customHeight="1">
      <c r="B188" s="318" t="s">
        <v>369</v>
      </c>
      <c r="C188" s="318" t="s">
        <v>281</v>
      </c>
      <c r="D188" s="319">
        <v>1</v>
      </c>
    </row>
    <row r="189" spans="2:4" ht="12.75" customHeight="1">
      <c r="B189" s="317"/>
      <c r="C189" s="318" t="s">
        <v>283</v>
      </c>
      <c r="D189" s="319">
        <v>1</v>
      </c>
    </row>
    <row r="190" spans="2:4" ht="12.75" customHeight="1">
      <c r="B190" s="437" t="s">
        <v>370</v>
      </c>
      <c r="C190" s="440"/>
      <c r="D190" s="320">
        <v>2</v>
      </c>
    </row>
    <row r="191" spans="2:4" ht="12.75" customHeight="1">
      <c r="B191" s="318" t="s">
        <v>371</v>
      </c>
      <c r="C191" s="318" t="s">
        <v>279</v>
      </c>
      <c r="D191" s="319">
        <v>4</v>
      </c>
    </row>
    <row r="192" spans="2:4" ht="12.75" customHeight="1">
      <c r="B192" s="317"/>
      <c r="C192" s="318" t="s">
        <v>283</v>
      </c>
      <c r="D192" s="319">
        <v>1</v>
      </c>
    </row>
    <row r="193" spans="2:4" ht="12.75" customHeight="1">
      <c r="B193" s="317"/>
      <c r="C193" s="318" t="s">
        <v>284</v>
      </c>
      <c r="D193" s="319">
        <v>1</v>
      </c>
    </row>
    <row r="194" spans="2:4" ht="12.75" customHeight="1">
      <c r="B194" s="317"/>
      <c r="C194" s="318" t="s">
        <v>288</v>
      </c>
      <c r="D194" s="319">
        <v>2</v>
      </c>
    </row>
    <row r="195" spans="2:4" ht="12.75" customHeight="1">
      <c r="B195" s="317"/>
      <c r="C195" s="318" t="s">
        <v>289</v>
      </c>
      <c r="D195" s="319">
        <v>2</v>
      </c>
    </row>
    <row r="196" spans="2:4" ht="12.75" customHeight="1">
      <c r="B196" s="317"/>
      <c r="C196" s="318" t="s">
        <v>290</v>
      </c>
      <c r="D196" s="319">
        <v>1</v>
      </c>
    </row>
    <row r="197" spans="2:4" ht="12.75" customHeight="1">
      <c r="B197" s="317"/>
      <c r="C197" s="318" t="s">
        <v>296</v>
      </c>
      <c r="D197" s="319">
        <v>1</v>
      </c>
    </row>
    <row r="198" spans="2:4" ht="12.75" customHeight="1">
      <c r="B198" s="317"/>
      <c r="C198" s="318" t="s">
        <v>297</v>
      </c>
      <c r="D198" s="319">
        <v>1</v>
      </c>
    </row>
    <row r="199" spans="2:4" ht="12.75" customHeight="1">
      <c r="B199" s="437" t="s">
        <v>372</v>
      </c>
      <c r="C199" s="440"/>
      <c r="D199" s="320">
        <v>13</v>
      </c>
    </row>
    <row r="200" spans="2:4" ht="12.75" customHeight="1">
      <c r="B200" s="318" t="s">
        <v>373</v>
      </c>
      <c r="C200" s="318" t="s">
        <v>279</v>
      </c>
      <c r="D200" s="319">
        <v>1</v>
      </c>
    </row>
    <row r="201" spans="2:4" ht="12.75" customHeight="1">
      <c r="B201" s="317"/>
      <c r="C201" s="318" t="s">
        <v>284</v>
      </c>
      <c r="D201" s="319">
        <v>1</v>
      </c>
    </row>
    <row r="202" spans="2:4" ht="12.75" customHeight="1">
      <c r="B202" s="317"/>
      <c r="C202" s="318" t="s">
        <v>285</v>
      </c>
      <c r="D202" s="319">
        <v>1</v>
      </c>
    </row>
    <row r="203" spans="2:4" ht="12.75" customHeight="1">
      <c r="B203" s="317"/>
      <c r="C203" s="318" t="s">
        <v>287</v>
      </c>
      <c r="D203" s="319">
        <v>2</v>
      </c>
    </row>
    <row r="204" spans="2:4" ht="12.75" customHeight="1">
      <c r="B204" s="317"/>
      <c r="C204" s="318" t="s">
        <v>295</v>
      </c>
      <c r="D204" s="319">
        <v>1</v>
      </c>
    </row>
    <row r="205" spans="2:4" ht="12.75" customHeight="1">
      <c r="B205" s="437" t="s">
        <v>374</v>
      </c>
      <c r="C205" s="440"/>
      <c r="D205" s="320">
        <v>6</v>
      </c>
    </row>
    <row r="206" spans="2:4" ht="12.75" customHeight="1">
      <c r="B206" s="318" t="s">
        <v>375</v>
      </c>
      <c r="C206" s="318" t="s">
        <v>279</v>
      </c>
      <c r="D206" s="319">
        <v>5</v>
      </c>
    </row>
    <row r="207" spans="2:4" ht="12.75" customHeight="1">
      <c r="B207" s="317"/>
      <c r="C207" s="318" t="s">
        <v>288</v>
      </c>
      <c r="D207" s="319">
        <v>2</v>
      </c>
    </row>
    <row r="208" spans="2:4" ht="12.75" customHeight="1">
      <c r="B208" s="317"/>
      <c r="C208" s="318" t="s">
        <v>289</v>
      </c>
      <c r="D208" s="319">
        <v>1</v>
      </c>
    </row>
    <row r="209" spans="2:4" ht="12.75" customHeight="1">
      <c r="B209" s="317"/>
      <c r="C209" s="318" t="s">
        <v>291</v>
      </c>
      <c r="D209" s="319">
        <v>2</v>
      </c>
    </row>
    <row r="210" spans="2:4" ht="12.75" customHeight="1">
      <c r="B210" s="317"/>
      <c r="C210" s="318" t="s">
        <v>293</v>
      </c>
      <c r="D210" s="319">
        <v>2</v>
      </c>
    </row>
    <row r="211" spans="2:4" ht="12.75" customHeight="1">
      <c r="B211" s="317"/>
      <c r="C211" s="318" t="s">
        <v>297</v>
      </c>
      <c r="D211" s="319">
        <v>1</v>
      </c>
    </row>
    <row r="212" spans="2:4" ht="12.75" customHeight="1">
      <c r="B212" s="317"/>
      <c r="C212" s="318" t="s">
        <v>298</v>
      </c>
      <c r="D212" s="319">
        <v>2</v>
      </c>
    </row>
    <row r="213" spans="2:4" ht="12.75" customHeight="1">
      <c r="B213" s="317"/>
      <c r="C213" s="318" t="s">
        <v>304</v>
      </c>
      <c r="D213" s="319">
        <v>1</v>
      </c>
    </row>
    <row r="214" spans="2:4" ht="12.75" customHeight="1">
      <c r="B214" s="317"/>
      <c r="C214" s="318" t="s">
        <v>310</v>
      </c>
      <c r="D214" s="319">
        <v>2</v>
      </c>
    </row>
    <row r="215" spans="2:4" ht="12.75" customHeight="1">
      <c r="B215" s="437" t="s">
        <v>376</v>
      </c>
      <c r="C215" s="440"/>
      <c r="D215" s="320">
        <v>18</v>
      </c>
    </row>
    <row r="216" spans="2:4" ht="12.75" customHeight="1">
      <c r="B216" s="318" t="s">
        <v>377</v>
      </c>
      <c r="C216" s="318" t="s">
        <v>279</v>
      </c>
      <c r="D216" s="319">
        <v>1</v>
      </c>
    </row>
    <row r="217" spans="2:4" ht="12.75" customHeight="1">
      <c r="B217" s="317"/>
      <c r="C217" s="318" t="s">
        <v>283</v>
      </c>
      <c r="D217" s="319">
        <v>1</v>
      </c>
    </row>
    <row r="218" spans="2:4" ht="12.75" customHeight="1">
      <c r="B218" s="317"/>
      <c r="C218" s="318" t="s">
        <v>287</v>
      </c>
      <c r="D218" s="319">
        <v>1</v>
      </c>
    </row>
    <row r="219" spans="2:4" ht="12.75" customHeight="1">
      <c r="B219" s="317"/>
      <c r="C219" s="318" t="s">
        <v>288</v>
      </c>
      <c r="D219" s="319">
        <v>3</v>
      </c>
    </row>
    <row r="220" spans="2:4" ht="12.75" customHeight="1">
      <c r="B220" s="317"/>
      <c r="C220" s="318" t="s">
        <v>289</v>
      </c>
      <c r="D220" s="319">
        <v>1</v>
      </c>
    </row>
    <row r="221" spans="2:4" ht="12.75" customHeight="1">
      <c r="B221" s="317"/>
      <c r="C221" s="318" t="s">
        <v>293</v>
      </c>
      <c r="D221" s="319">
        <v>1</v>
      </c>
    </row>
    <row r="222" spans="2:4" ht="12.75" customHeight="1">
      <c r="B222" s="317"/>
      <c r="C222" s="318" t="s">
        <v>297</v>
      </c>
      <c r="D222" s="319">
        <v>2</v>
      </c>
    </row>
    <row r="223" spans="2:4" ht="12.75" customHeight="1">
      <c r="B223" s="317"/>
      <c r="C223" s="318" t="s">
        <v>298</v>
      </c>
      <c r="D223" s="319">
        <v>1</v>
      </c>
    </row>
    <row r="224" spans="2:4" ht="12.75" customHeight="1">
      <c r="B224" s="317"/>
      <c r="C224" s="318" t="s">
        <v>310</v>
      </c>
      <c r="D224" s="319">
        <v>3</v>
      </c>
    </row>
    <row r="225" spans="2:4" ht="12.75" customHeight="1">
      <c r="B225" s="437" t="s">
        <v>378</v>
      </c>
      <c r="C225" s="440"/>
      <c r="D225" s="320">
        <v>14</v>
      </c>
    </row>
    <row r="226" spans="2:4" ht="12.75" customHeight="1">
      <c r="B226" s="318" t="s">
        <v>379</v>
      </c>
      <c r="C226" s="318" t="s">
        <v>279</v>
      </c>
      <c r="D226" s="319">
        <v>2</v>
      </c>
    </row>
    <row r="227" spans="2:4" ht="12.75" customHeight="1">
      <c r="B227" s="317"/>
      <c r="C227" s="318" t="s">
        <v>284</v>
      </c>
      <c r="D227" s="319">
        <v>1</v>
      </c>
    </row>
    <row r="228" spans="2:4" ht="12.75" customHeight="1">
      <c r="B228" s="437" t="s">
        <v>380</v>
      </c>
      <c r="C228" s="440"/>
      <c r="D228" s="320">
        <v>3</v>
      </c>
    </row>
    <row r="229" spans="2:4" ht="12.75" customHeight="1">
      <c r="B229" s="318" t="s">
        <v>381</v>
      </c>
      <c r="C229" s="318" t="s">
        <v>279</v>
      </c>
      <c r="D229" s="319">
        <v>5</v>
      </c>
    </row>
    <row r="230" spans="2:4" ht="12.75" customHeight="1">
      <c r="B230" s="317"/>
      <c r="C230" s="318" t="s">
        <v>280</v>
      </c>
      <c r="D230" s="319">
        <v>2</v>
      </c>
    </row>
    <row r="231" spans="2:4" ht="12.75" customHeight="1">
      <c r="B231" s="317"/>
      <c r="C231" s="318" t="s">
        <v>283</v>
      </c>
      <c r="D231" s="319">
        <v>6</v>
      </c>
    </row>
    <row r="232" spans="2:4" ht="12.75" customHeight="1">
      <c r="B232" s="317"/>
      <c r="C232" s="318" t="s">
        <v>289</v>
      </c>
      <c r="D232" s="319">
        <v>3</v>
      </c>
    </row>
    <row r="233" spans="2:4" ht="12.75" customHeight="1">
      <c r="B233" s="317"/>
      <c r="C233" s="318" t="s">
        <v>297</v>
      </c>
      <c r="D233" s="319">
        <v>2</v>
      </c>
    </row>
    <row r="234" spans="2:4" ht="12.75" customHeight="1">
      <c r="B234" s="317"/>
      <c r="C234" s="318" t="s">
        <v>304</v>
      </c>
      <c r="D234" s="319">
        <v>2</v>
      </c>
    </row>
    <row r="235" spans="2:4" ht="12.75" customHeight="1">
      <c r="B235" s="437" t="s">
        <v>382</v>
      </c>
      <c r="C235" s="440"/>
      <c r="D235" s="320">
        <v>20</v>
      </c>
    </row>
    <row r="236" spans="2:4" ht="12.75" customHeight="1">
      <c r="B236" s="318" t="s">
        <v>383</v>
      </c>
      <c r="C236" s="318" t="s">
        <v>279</v>
      </c>
      <c r="D236" s="319">
        <v>1</v>
      </c>
    </row>
    <row r="237" spans="2:4" ht="12.75" customHeight="1">
      <c r="B237" s="317"/>
      <c r="C237" s="318" t="s">
        <v>283</v>
      </c>
      <c r="D237" s="319">
        <v>1</v>
      </c>
    </row>
    <row r="238" spans="2:4" ht="12.75" customHeight="1">
      <c r="B238" s="317"/>
      <c r="C238" s="318" t="s">
        <v>287</v>
      </c>
      <c r="D238" s="319">
        <v>3</v>
      </c>
    </row>
    <row r="239" spans="2:4" ht="12.75" customHeight="1">
      <c r="B239" s="317"/>
      <c r="C239" s="318" t="s">
        <v>298</v>
      </c>
      <c r="D239" s="319">
        <v>1</v>
      </c>
    </row>
    <row r="240" spans="2:4" ht="12.75" customHeight="1">
      <c r="B240" s="437" t="s">
        <v>384</v>
      </c>
      <c r="C240" s="440"/>
      <c r="D240" s="320">
        <v>6</v>
      </c>
    </row>
    <row r="241" spans="2:4" ht="12.75" customHeight="1">
      <c r="B241" s="318" t="s">
        <v>385</v>
      </c>
      <c r="C241" s="318" t="s">
        <v>280</v>
      </c>
      <c r="D241" s="319">
        <v>1</v>
      </c>
    </row>
    <row r="242" spans="2:4" ht="12.75" customHeight="1">
      <c r="B242" s="317"/>
      <c r="C242" s="318" t="s">
        <v>283</v>
      </c>
      <c r="D242" s="319">
        <v>1</v>
      </c>
    </row>
    <row r="243" spans="2:4" ht="12.75" customHeight="1">
      <c r="B243" s="317"/>
      <c r="C243" s="318" t="s">
        <v>289</v>
      </c>
      <c r="D243" s="319">
        <v>1</v>
      </c>
    </row>
    <row r="244" spans="2:4" ht="12.75" customHeight="1">
      <c r="B244" s="317"/>
      <c r="C244" s="318" t="s">
        <v>310</v>
      </c>
      <c r="D244" s="319">
        <v>1</v>
      </c>
    </row>
    <row r="245" spans="2:4" ht="12.75" customHeight="1">
      <c r="B245" s="437" t="s">
        <v>386</v>
      </c>
      <c r="C245" s="440"/>
      <c r="D245" s="320">
        <v>4</v>
      </c>
    </row>
    <row r="246" spans="2:4" ht="12.75" customHeight="1">
      <c r="B246" s="318" t="s">
        <v>387</v>
      </c>
      <c r="C246" s="318" t="s">
        <v>279</v>
      </c>
      <c r="D246" s="319">
        <v>19</v>
      </c>
    </row>
    <row r="247" spans="2:4" ht="12.75" customHeight="1">
      <c r="B247" s="317"/>
      <c r="C247" s="318" t="s">
        <v>280</v>
      </c>
      <c r="D247" s="319">
        <v>2</v>
      </c>
    </row>
    <row r="248" spans="2:4" ht="12.75" customHeight="1">
      <c r="B248" s="317"/>
      <c r="C248" s="318" t="s">
        <v>282</v>
      </c>
      <c r="D248" s="319">
        <v>2</v>
      </c>
    </row>
    <row r="249" spans="2:4" ht="12.75" customHeight="1">
      <c r="B249" s="317"/>
      <c r="C249" s="318" t="s">
        <v>284</v>
      </c>
      <c r="D249" s="319">
        <v>1</v>
      </c>
    </row>
    <row r="250" spans="2:4" ht="12.75" customHeight="1">
      <c r="B250" s="317"/>
      <c r="C250" s="318" t="s">
        <v>285</v>
      </c>
      <c r="D250" s="319">
        <v>1</v>
      </c>
    </row>
    <row r="251" spans="2:4" ht="12.75" customHeight="1">
      <c r="B251" s="317"/>
      <c r="C251" s="318" t="s">
        <v>287</v>
      </c>
      <c r="D251" s="319">
        <v>5</v>
      </c>
    </row>
    <row r="252" spans="2:4" ht="12.75" customHeight="1">
      <c r="B252" s="317"/>
      <c r="C252" s="318" t="s">
        <v>288</v>
      </c>
      <c r="D252" s="319">
        <v>1</v>
      </c>
    </row>
    <row r="253" spans="2:4" ht="12.75" customHeight="1">
      <c r="B253" s="317"/>
      <c r="C253" s="318" t="s">
        <v>289</v>
      </c>
      <c r="D253" s="319">
        <v>1</v>
      </c>
    </row>
    <row r="254" spans="2:4" ht="12.75" customHeight="1">
      <c r="B254" s="317"/>
      <c r="C254" s="318" t="s">
        <v>292</v>
      </c>
      <c r="D254" s="319">
        <v>1</v>
      </c>
    </row>
    <row r="255" spans="2:4" ht="12.75" customHeight="1">
      <c r="B255" s="317"/>
      <c r="C255" s="318" t="s">
        <v>293</v>
      </c>
      <c r="D255" s="319">
        <v>1</v>
      </c>
    </row>
    <row r="256" spans="2:4" ht="12.75" customHeight="1">
      <c r="B256" s="317"/>
      <c r="C256" s="318" t="s">
        <v>296</v>
      </c>
      <c r="D256" s="319">
        <v>1</v>
      </c>
    </row>
    <row r="257" spans="2:4" ht="12.75" customHeight="1">
      <c r="B257" s="317"/>
      <c r="C257" s="318" t="s">
        <v>297</v>
      </c>
      <c r="D257" s="319">
        <v>2</v>
      </c>
    </row>
    <row r="258" spans="2:4" ht="12.75" customHeight="1">
      <c r="B258" s="317"/>
      <c r="C258" s="318" t="s">
        <v>298</v>
      </c>
      <c r="D258" s="319">
        <v>6</v>
      </c>
    </row>
    <row r="259" spans="2:4" ht="12.75" customHeight="1">
      <c r="B259" s="317"/>
      <c r="C259" s="318" t="s">
        <v>299</v>
      </c>
      <c r="D259" s="319">
        <v>1</v>
      </c>
    </row>
    <row r="260" spans="2:4" ht="12.75" customHeight="1">
      <c r="B260" s="317"/>
      <c r="C260" s="318" t="s">
        <v>304</v>
      </c>
      <c r="D260" s="319">
        <v>2</v>
      </c>
    </row>
    <row r="261" spans="2:4" ht="12.75" customHeight="1">
      <c r="B261" s="317"/>
      <c r="C261" s="318" t="s">
        <v>305</v>
      </c>
      <c r="D261" s="319">
        <v>2</v>
      </c>
    </row>
    <row r="262" spans="2:4" ht="12.75" customHeight="1">
      <c r="B262" s="317"/>
      <c r="C262" s="318" t="s">
        <v>306</v>
      </c>
      <c r="D262" s="319">
        <v>4</v>
      </c>
    </row>
    <row r="263" spans="2:4" ht="12.75" customHeight="1">
      <c r="B263" s="317"/>
      <c r="C263" s="318" t="s">
        <v>308</v>
      </c>
      <c r="D263" s="319">
        <v>3</v>
      </c>
    </row>
    <row r="264" spans="2:4" ht="12.75" customHeight="1">
      <c r="B264" s="317"/>
      <c r="C264" s="318" t="s">
        <v>310</v>
      </c>
      <c r="D264" s="319">
        <v>6</v>
      </c>
    </row>
    <row r="265" spans="2:4" ht="12.75" customHeight="1">
      <c r="B265" s="437" t="s">
        <v>388</v>
      </c>
      <c r="C265" s="440"/>
      <c r="D265" s="320">
        <v>61</v>
      </c>
    </row>
    <row r="266" spans="2:4" ht="12.75" customHeight="1">
      <c r="B266" s="318" t="s">
        <v>389</v>
      </c>
      <c r="C266" s="318" t="s">
        <v>279</v>
      </c>
      <c r="D266" s="319">
        <v>5</v>
      </c>
    </row>
    <row r="267" spans="2:4" ht="12.75" customHeight="1">
      <c r="B267" s="317"/>
      <c r="C267" s="318" t="s">
        <v>282</v>
      </c>
      <c r="D267" s="319">
        <v>1</v>
      </c>
    </row>
    <row r="268" spans="2:4" ht="12.75" customHeight="1">
      <c r="B268" s="317"/>
      <c r="C268" s="318" t="s">
        <v>287</v>
      </c>
      <c r="D268" s="319">
        <v>1</v>
      </c>
    </row>
    <row r="269" spans="2:4" ht="12.75" customHeight="1">
      <c r="B269" s="437" t="s">
        <v>390</v>
      </c>
      <c r="C269" s="440"/>
      <c r="D269" s="320">
        <v>7</v>
      </c>
    </row>
    <row r="270" spans="2:4" ht="12.75" customHeight="1">
      <c r="B270" s="318" t="s">
        <v>391</v>
      </c>
      <c r="C270" s="318" t="s">
        <v>280</v>
      </c>
      <c r="D270" s="319">
        <v>1</v>
      </c>
    </row>
    <row r="271" spans="2:4" ht="12.75" customHeight="1">
      <c r="B271" s="317"/>
      <c r="C271" s="318" t="s">
        <v>290</v>
      </c>
      <c r="D271" s="319">
        <v>1</v>
      </c>
    </row>
    <row r="272" spans="2:4" ht="12.75" customHeight="1">
      <c r="B272" s="317"/>
      <c r="C272" s="318" t="s">
        <v>304</v>
      </c>
      <c r="D272" s="319">
        <v>54</v>
      </c>
    </row>
    <row r="273" spans="2:4" ht="12.75" customHeight="1">
      <c r="B273" s="317"/>
      <c r="C273" s="318" t="s">
        <v>305</v>
      </c>
      <c r="D273" s="319">
        <v>8</v>
      </c>
    </row>
    <row r="274" spans="2:4" ht="12.75" customHeight="1">
      <c r="B274" s="317"/>
      <c r="C274" s="318" t="s">
        <v>306</v>
      </c>
      <c r="D274" s="319">
        <v>4</v>
      </c>
    </row>
    <row r="275" spans="2:4" ht="12.75" customHeight="1">
      <c r="B275" s="317"/>
      <c r="C275" s="318" t="s">
        <v>307</v>
      </c>
      <c r="D275" s="319">
        <v>7</v>
      </c>
    </row>
    <row r="276" spans="2:4" ht="12.75" customHeight="1">
      <c r="B276" s="317"/>
      <c r="C276" s="318" t="s">
        <v>308</v>
      </c>
      <c r="D276" s="319">
        <v>47</v>
      </c>
    </row>
    <row r="277" spans="2:4" ht="12.75" customHeight="1">
      <c r="B277" s="317"/>
      <c r="C277" s="318" t="s">
        <v>309</v>
      </c>
      <c r="D277" s="319">
        <v>1</v>
      </c>
    </row>
    <row r="278" spans="2:4" ht="12.75" customHeight="1">
      <c r="B278" s="437" t="s">
        <v>392</v>
      </c>
      <c r="C278" s="440"/>
      <c r="D278" s="320">
        <v>123</v>
      </c>
    </row>
    <row r="279" spans="2:4" ht="12.75" customHeight="1">
      <c r="B279" s="318" t="s">
        <v>393</v>
      </c>
      <c r="C279" s="318" t="s">
        <v>279</v>
      </c>
      <c r="D279" s="319">
        <v>1</v>
      </c>
    </row>
    <row r="280" spans="2:4" ht="12.75" customHeight="1">
      <c r="B280" s="317"/>
      <c r="C280" s="318" t="s">
        <v>280</v>
      </c>
      <c r="D280" s="319">
        <v>1</v>
      </c>
    </row>
    <row r="281" spans="2:4" ht="12.75" customHeight="1">
      <c r="B281" s="317"/>
      <c r="C281" s="318" t="s">
        <v>281</v>
      </c>
      <c r="D281" s="319">
        <v>1</v>
      </c>
    </row>
    <row r="282" spans="2:4" ht="12.75" customHeight="1">
      <c r="B282" s="317"/>
      <c r="C282" s="318" t="s">
        <v>284</v>
      </c>
      <c r="D282" s="319">
        <v>1</v>
      </c>
    </row>
    <row r="283" spans="2:4" ht="12.75" customHeight="1">
      <c r="B283" s="317"/>
      <c r="C283" s="318" t="s">
        <v>288</v>
      </c>
      <c r="D283" s="319">
        <v>1</v>
      </c>
    </row>
    <row r="284" spans="2:4" ht="12.75" customHeight="1">
      <c r="B284" s="317"/>
      <c r="C284" s="318" t="s">
        <v>289</v>
      </c>
      <c r="D284" s="319">
        <v>3</v>
      </c>
    </row>
    <row r="285" spans="2:4" ht="12.75" customHeight="1">
      <c r="B285" s="317"/>
      <c r="C285" s="318" t="s">
        <v>297</v>
      </c>
      <c r="D285" s="319">
        <v>4</v>
      </c>
    </row>
    <row r="286" spans="2:4" ht="12.75" customHeight="1">
      <c r="B286" s="317"/>
      <c r="C286" s="318" t="s">
        <v>308</v>
      </c>
      <c r="D286" s="319">
        <v>1</v>
      </c>
    </row>
    <row r="287" spans="2:4" ht="12.75" customHeight="1">
      <c r="B287" s="437" t="s">
        <v>394</v>
      </c>
      <c r="C287" s="440"/>
      <c r="D287" s="320">
        <v>13</v>
      </c>
    </row>
    <row r="288" spans="2:4" ht="12.75" customHeight="1">
      <c r="B288" s="318" t="s">
        <v>395</v>
      </c>
      <c r="C288" s="318" t="s">
        <v>279</v>
      </c>
      <c r="D288" s="319">
        <v>4</v>
      </c>
    </row>
    <row r="289" spans="2:4" ht="12.75" customHeight="1">
      <c r="B289" s="317"/>
      <c r="C289" s="318" t="s">
        <v>287</v>
      </c>
      <c r="D289" s="319">
        <v>1</v>
      </c>
    </row>
    <row r="290" spans="2:4" ht="12.75" customHeight="1">
      <c r="B290" s="317"/>
      <c r="C290" s="318" t="s">
        <v>288</v>
      </c>
      <c r="D290" s="319">
        <v>2</v>
      </c>
    </row>
    <row r="291" spans="2:4" ht="12.75" customHeight="1">
      <c r="B291" s="317"/>
      <c r="C291" s="318" t="s">
        <v>289</v>
      </c>
      <c r="D291" s="319">
        <v>1</v>
      </c>
    </row>
    <row r="292" spans="2:4" ht="12.75" customHeight="1">
      <c r="B292" s="317"/>
      <c r="C292" s="318" t="s">
        <v>300</v>
      </c>
      <c r="D292" s="319">
        <v>1</v>
      </c>
    </row>
    <row r="293" spans="2:4" ht="12.75" customHeight="1">
      <c r="B293" s="317"/>
      <c r="C293" s="318" t="s">
        <v>304</v>
      </c>
      <c r="D293" s="319">
        <v>2</v>
      </c>
    </row>
    <row r="294" spans="2:4" ht="12.75" customHeight="1">
      <c r="B294" s="437" t="s">
        <v>396</v>
      </c>
      <c r="C294" s="440"/>
      <c r="D294" s="320">
        <v>11</v>
      </c>
    </row>
    <row r="295" spans="2:4" ht="12.75" customHeight="1">
      <c r="B295" s="318" t="s">
        <v>397</v>
      </c>
      <c r="C295" s="318" t="s">
        <v>279</v>
      </c>
      <c r="D295" s="319">
        <v>5</v>
      </c>
    </row>
    <row r="296" spans="2:4" ht="12.75" customHeight="1">
      <c r="B296" s="317"/>
      <c r="C296" s="318" t="s">
        <v>287</v>
      </c>
      <c r="D296" s="319">
        <v>1</v>
      </c>
    </row>
    <row r="297" spans="2:4" ht="12.75" customHeight="1">
      <c r="B297" s="317"/>
      <c r="C297" s="318" t="s">
        <v>288</v>
      </c>
      <c r="D297" s="319">
        <v>1</v>
      </c>
    </row>
    <row r="298" spans="2:4" ht="12.75" customHeight="1">
      <c r="B298" s="317"/>
      <c r="C298" s="318" t="s">
        <v>305</v>
      </c>
      <c r="D298" s="319">
        <v>1</v>
      </c>
    </row>
    <row r="299" spans="2:4" ht="12.75" customHeight="1">
      <c r="B299" s="437" t="s">
        <v>398</v>
      </c>
      <c r="C299" s="440"/>
      <c r="D299" s="320">
        <v>8</v>
      </c>
    </row>
    <row r="300" spans="2:4" ht="12.75" customHeight="1">
      <c r="B300" s="318" t="s">
        <v>399</v>
      </c>
      <c r="C300" s="318" t="s">
        <v>279</v>
      </c>
      <c r="D300" s="319">
        <v>1</v>
      </c>
    </row>
    <row r="301" spans="2:4" ht="12.75" customHeight="1">
      <c r="B301" s="317"/>
      <c r="C301" s="318" t="s">
        <v>283</v>
      </c>
      <c r="D301" s="319">
        <v>2</v>
      </c>
    </row>
    <row r="302" spans="2:4" ht="12.75" customHeight="1">
      <c r="B302" s="317"/>
      <c r="C302" s="318" t="s">
        <v>288</v>
      </c>
      <c r="D302" s="319">
        <v>1</v>
      </c>
    </row>
    <row r="303" spans="2:4" ht="12.75" customHeight="1">
      <c r="B303" s="437" t="s">
        <v>400</v>
      </c>
      <c r="C303" s="440"/>
      <c r="D303" s="320">
        <v>4</v>
      </c>
    </row>
    <row r="304" spans="2:4" ht="12.75" customHeight="1">
      <c r="B304" s="318" t="s">
        <v>401</v>
      </c>
      <c r="C304" s="318" t="s">
        <v>281</v>
      </c>
      <c r="D304" s="319">
        <v>1</v>
      </c>
    </row>
    <row r="305" spans="2:4" ht="12.75" customHeight="1">
      <c r="B305" s="317"/>
      <c r="C305" s="318" t="s">
        <v>282</v>
      </c>
      <c r="D305" s="319">
        <v>1</v>
      </c>
    </row>
    <row r="306" spans="2:4" ht="12.75" customHeight="1">
      <c r="B306" s="317"/>
      <c r="C306" s="318" t="s">
        <v>288</v>
      </c>
      <c r="D306" s="319">
        <v>1</v>
      </c>
    </row>
    <row r="307" spans="2:4" ht="12.75" customHeight="1">
      <c r="B307" s="317"/>
      <c r="C307" s="318" t="s">
        <v>292</v>
      </c>
      <c r="D307" s="319">
        <v>6</v>
      </c>
    </row>
    <row r="308" spans="2:4" ht="12.75" customHeight="1">
      <c r="B308" s="317"/>
      <c r="C308" s="318" t="s">
        <v>293</v>
      </c>
      <c r="D308" s="319">
        <v>25</v>
      </c>
    </row>
    <row r="309" spans="2:4" ht="12.75" customHeight="1">
      <c r="B309" s="317"/>
      <c r="C309" s="318" t="s">
        <v>296</v>
      </c>
      <c r="D309" s="319">
        <v>1</v>
      </c>
    </row>
    <row r="310" spans="2:4" ht="12.75" customHeight="1">
      <c r="B310" s="317"/>
      <c r="C310" s="318" t="s">
        <v>298</v>
      </c>
      <c r="D310" s="319">
        <v>1</v>
      </c>
    </row>
    <row r="311" spans="2:4" ht="12.75" customHeight="1">
      <c r="B311" s="437" t="s">
        <v>402</v>
      </c>
      <c r="C311" s="440"/>
      <c r="D311" s="320">
        <v>36</v>
      </c>
    </row>
    <row r="312" spans="2:4" ht="12.75" customHeight="1">
      <c r="B312" s="318" t="s">
        <v>403</v>
      </c>
      <c r="C312" s="318" t="s">
        <v>279</v>
      </c>
      <c r="D312" s="319">
        <v>8</v>
      </c>
    </row>
    <row r="313" spans="2:4" ht="12.75" customHeight="1">
      <c r="B313" s="317"/>
      <c r="C313" s="318" t="s">
        <v>280</v>
      </c>
      <c r="D313" s="319">
        <v>1</v>
      </c>
    </row>
    <row r="314" spans="2:4" ht="12.75" customHeight="1">
      <c r="B314" s="317"/>
      <c r="C314" s="318" t="s">
        <v>283</v>
      </c>
      <c r="D314" s="319">
        <v>3</v>
      </c>
    </row>
    <row r="315" spans="2:4" ht="12.75" customHeight="1">
      <c r="B315" s="317"/>
      <c r="C315" s="318" t="s">
        <v>285</v>
      </c>
      <c r="D315" s="319">
        <v>2</v>
      </c>
    </row>
    <row r="316" spans="2:4" ht="12.75" customHeight="1">
      <c r="B316" s="317"/>
      <c r="C316" s="318" t="s">
        <v>286</v>
      </c>
      <c r="D316" s="319">
        <v>1</v>
      </c>
    </row>
    <row r="317" spans="2:4" ht="12.75" customHeight="1">
      <c r="B317" s="317"/>
      <c r="C317" s="318" t="s">
        <v>287</v>
      </c>
      <c r="D317" s="319">
        <v>2</v>
      </c>
    </row>
    <row r="318" spans="2:4" ht="12.75" customHeight="1">
      <c r="B318" s="317"/>
      <c r="C318" s="318" t="s">
        <v>288</v>
      </c>
      <c r="D318" s="319">
        <v>5</v>
      </c>
    </row>
    <row r="319" spans="2:4" ht="12.75" customHeight="1">
      <c r="B319" s="317"/>
      <c r="C319" s="318" t="s">
        <v>291</v>
      </c>
      <c r="D319" s="319">
        <v>1</v>
      </c>
    </row>
    <row r="320" spans="2:4" ht="12.75" customHeight="1">
      <c r="B320" s="317"/>
      <c r="C320" s="318" t="s">
        <v>292</v>
      </c>
      <c r="D320" s="319">
        <v>5</v>
      </c>
    </row>
    <row r="321" spans="2:4" ht="12.75" customHeight="1">
      <c r="B321" s="317"/>
      <c r="C321" s="318" t="s">
        <v>304</v>
      </c>
      <c r="D321" s="319">
        <v>4</v>
      </c>
    </row>
    <row r="322" spans="2:4" ht="12.75" customHeight="1">
      <c r="B322" s="317"/>
      <c r="C322" s="318" t="s">
        <v>305</v>
      </c>
      <c r="D322" s="319">
        <v>1</v>
      </c>
    </row>
    <row r="323" spans="2:4" ht="12.75" customHeight="1">
      <c r="B323" s="317"/>
      <c r="C323" s="318" t="s">
        <v>306</v>
      </c>
      <c r="D323" s="319">
        <v>1</v>
      </c>
    </row>
    <row r="324" spans="2:4" ht="12.75" customHeight="1">
      <c r="B324" s="317"/>
      <c r="C324" s="318" t="s">
        <v>308</v>
      </c>
      <c r="D324" s="319">
        <v>1</v>
      </c>
    </row>
    <row r="325" spans="2:4" ht="12.75" customHeight="1">
      <c r="B325" s="317"/>
      <c r="C325" s="318" t="s">
        <v>310</v>
      </c>
      <c r="D325" s="319">
        <v>1</v>
      </c>
    </row>
    <row r="326" spans="2:4" ht="12.75" customHeight="1">
      <c r="B326" s="437" t="s">
        <v>404</v>
      </c>
      <c r="C326" s="440"/>
      <c r="D326" s="320">
        <v>36</v>
      </c>
    </row>
    <row r="327" spans="2:4" ht="12.75" customHeight="1">
      <c r="B327" s="318" t="s">
        <v>405</v>
      </c>
      <c r="C327" s="318" t="s">
        <v>279</v>
      </c>
      <c r="D327" s="319">
        <v>1</v>
      </c>
    </row>
    <row r="328" spans="2:4" ht="12.75" customHeight="1">
      <c r="B328" s="317"/>
      <c r="C328" s="318" t="s">
        <v>280</v>
      </c>
      <c r="D328" s="319">
        <v>3</v>
      </c>
    </row>
    <row r="329" spans="2:4" ht="12.75" customHeight="1">
      <c r="B329" s="317"/>
      <c r="C329" s="318" t="s">
        <v>283</v>
      </c>
      <c r="D329" s="319">
        <v>2</v>
      </c>
    </row>
    <row r="330" spans="2:4" ht="12.75" customHeight="1">
      <c r="B330" s="317"/>
      <c r="C330" s="318" t="s">
        <v>289</v>
      </c>
      <c r="D330" s="319">
        <v>1</v>
      </c>
    </row>
    <row r="331" spans="2:4" ht="12.75" customHeight="1">
      <c r="B331" s="317"/>
      <c r="C331" s="318" t="s">
        <v>290</v>
      </c>
      <c r="D331" s="319">
        <v>1</v>
      </c>
    </row>
    <row r="332" spans="2:4" ht="12.75" customHeight="1">
      <c r="B332" s="317"/>
      <c r="C332" s="318" t="s">
        <v>291</v>
      </c>
      <c r="D332" s="319">
        <v>1</v>
      </c>
    </row>
    <row r="333" spans="2:4" ht="12.75" customHeight="1">
      <c r="B333" s="317"/>
      <c r="C333" s="318" t="s">
        <v>292</v>
      </c>
      <c r="D333" s="319">
        <v>3</v>
      </c>
    </row>
    <row r="334" spans="2:4" ht="12.75" customHeight="1">
      <c r="B334" s="317"/>
      <c r="C334" s="318" t="s">
        <v>295</v>
      </c>
      <c r="D334" s="319">
        <v>2</v>
      </c>
    </row>
    <row r="335" spans="2:4" ht="12.75" customHeight="1">
      <c r="B335" s="317"/>
      <c r="C335" s="318" t="s">
        <v>297</v>
      </c>
      <c r="D335" s="319">
        <v>2</v>
      </c>
    </row>
    <row r="336" spans="2:4" ht="12.75" customHeight="1">
      <c r="B336" s="437" t="s">
        <v>406</v>
      </c>
      <c r="C336" s="440"/>
      <c r="D336" s="320">
        <v>16</v>
      </c>
    </row>
    <row r="337" spans="2:4" ht="12.75" customHeight="1">
      <c r="B337" s="318" t="s">
        <v>407</v>
      </c>
      <c r="C337" s="318" t="s">
        <v>279</v>
      </c>
      <c r="D337" s="319">
        <v>7</v>
      </c>
    </row>
    <row r="338" spans="2:4" ht="12.75" customHeight="1">
      <c r="B338" s="317"/>
      <c r="C338" s="318" t="s">
        <v>287</v>
      </c>
      <c r="D338" s="319">
        <v>1</v>
      </c>
    </row>
    <row r="339" spans="2:4" ht="12.75" customHeight="1">
      <c r="B339" s="317"/>
      <c r="C339" s="318" t="s">
        <v>292</v>
      </c>
      <c r="D339" s="319">
        <v>11</v>
      </c>
    </row>
    <row r="340" spans="2:4" ht="12.75" customHeight="1">
      <c r="B340" s="317"/>
      <c r="C340" s="318" t="s">
        <v>293</v>
      </c>
      <c r="D340" s="319">
        <v>2</v>
      </c>
    </row>
    <row r="341" spans="2:4" ht="12.75" customHeight="1">
      <c r="B341" s="317"/>
      <c r="C341" s="318" t="s">
        <v>297</v>
      </c>
      <c r="D341" s="319">
        <v>4</v>
      </c>
    </row>
    <row r="342" spans="2:4" ht="12.75" customHeight="1">
      <c r="B342" s="317"/>
      <c r="C342" s="318" t="s">
        <v>304</v>
      </c>
      <c r="D342" s="319">
        <v>1</v>
      </c>
    </row>
    <row r="343" spans="2:4" ht="12.75" customHeight="1">
      <c r="B343" s="317"/>
      <c r="C343" s="318" t="s">
        <v>306</v>
      </c>
      <c r="D343" s="319">
        <v>3</v>
      </c>
    </row>
    <row r="344" spans="2:4" ht="12.75" customHeight="1">
      <c r="B344" s="437" t="s">
        <v>408</v>
      </c>
      <c r="C344" s="440"/>
      <c r="D344" s="320">
        <v>29</v>
      </c>
    </row>
    <row r="345" spans="2:4" ht="12.75" customHeight="1">
      <c r="B345" s="318" t="s">
        <v>409</v>
      </c>
      <c r="C345" s="318" t="s">
        <v>287</v>
      </c>
      <c r="D345" s="319">
        <v>1</v>
      </c>
    </row>
    <row r="346" spans="2:4" ht="12.75" customHeight="1">
      <c r="B346" s="317"/>
      <c r="C346" s="318" t="s">
        <v>289</v>
      </c>
      <c r="D346" s="319">
        <v>2</v>
      </c>
    </row>
    <row r="347" spans="2:4" ht="12.75" customHeight="1">
      <c r="B347" s="317"/>
      <c r="C347" s="318" t="s">
        <v>296</v>
      </c>
      <c r="D347" s="319">
        <v>1</v>
      </c>
    </row>
    <row r="348" spans="2:4" ht="12.75" customHeight="1">
      <c r="B348" s="437" t="s">
        <v>410</v>
      </c>
      <c r="C348" s="440"/>
      <c r="D348" s="320">
        <v>4</v>
      </c>
    </row>
    <row r="349" spans="2:4" ht="12.75" customHeight="1">
      <c r="B349" s="318" t="s">
        <v>411</v>
      </c>
      <c r="C349" s="318" t="s">
        <v>279</v>
      </c>
      <c r="D349" s="319">
        <v>5</v>
      </c>
    </row>
    <row r="350" spans="2:4" ht="12.75" customHeight="1">
      <c r="B350" s="317"/>
      <c r="C350" s="318" t="s">
        <v>280</v>
      </c>
      <c r="D350" s="319">
        <v>10</v>
      </c>
    </row>
    <row r="351" spans="2:4" ht="12.75" customHeight="1">
      <c r="B351" s="317"/>
      <c r="C351" s="318" t="s">
        <v>281</v>
      </c>
      <c r="D351" s="319">
        <v>3</v>
      </c>
    </row>
    <row r="352" spans="2:4" ht="12.75" customHeight="1">
      <c r="B352" s="317"/>
      <c r="C352" s="318" t="s">
        <v>288</v>
      </c>
      <c r="D352" s="319">
        <v>3</v>
      </c>
    </row>
    <row r="353" spans="2:4" ht="12.75" customHeight="1">
      <c r="B353" s="317"/>
      <c r="C353" s="318" t="s">
        <v>290</v>
      </c>
      <c r="D353" s="319">
        <v>3</v>
      </c>
    </row>
    <row r="354" spans="2:4" ht="12.75" customHeight="1">
      <c r="B354" s="317"/>
      <c r="C354" s="318" t="s">
        <v>292</v>
      </c>
      <c r="D354" s="319">
        <v>6</v>
      </c>
    </row>
    <row r="355" spans="2:4" ht="12.75" customHeight="1">
      <c r="B355" s="317"/>
      <c r="C355" s="318" t="s">
        <v>293</v>
      </c>
      <c r="D355" s="319">
        <v>3</v>
      </c>
    </row>
    <row r="356" spans="2:4" ht="12.75" customHeight="1">
      <c r="B356" s="317"/>
      <c r="C356" s="318" t="s">
        <v>308</v>
      </c>
      <c r="D356" s="319">
        <v>8</v>
      </c>
    </row>
    <row r="357" spans="2:4" ht="12.75" customHeight="1">
      <c r="B357" s="317"/>
      <c r="C357" s="318" t="s">
        <v>310</v>
      </c>
      <c r="D357" s="319">
        <v>1</v>
      </c>
    </row>
    <row r="358" spans="2:4" ht="12.75" customHeight="1">
      <c r="B358" s="437" t="s">
        <v>412</v>
      </c>
      <c r="C358" s="440"/>
      <c r="D358" s="320">
        <v>42</v>
      </c>
    </row>
    <row r="359" spans="2:4" ht="12.75" customHeight="1">
      <c r="B359" s="318" t="s">
        <v>413</v>
      </c>
      <c r="C359" s="318" t="s">
        <v>279</v>
      </c>
      <c r="D359" s="319">
        <v>4</v>
      </c>
    </row>
    <row r="360" spans="2:4" ht="12.75" customHeight="1">
      <c r="B360" s="317"/>
      <c r="C360" s="318" t="s">
        <v>288</v>
      </c>
      <c r="D360" s="319">
        <v>4</v>
      </c>
    </row>
    <row r="361" spans="2:4" ht="12.75" customHeight="1">
      <c r="B361" s="317"/>
      <c r="C361" s="318" t="s">
        <v>290</v>
      </c>
      <c r="D361" s="319">
        <v>1</v>
      </c>
    </row>
    <row r="362" spans="2:4" ht="12.75" customHeight="1">
      <c r="B362" s="317"/>
      <c r="C362" s="318" t="s">
        <v>292</v>
      </c>
      <c r="D362" s="319">
        <v>1</v>
      </c>
    </row>
    <row r="363" spans="2:4" ht="12.75" customHeight="1">
      <c r="B363" s="317"/>
      <c r="C363" s="318" t="s">
        <v>304</v>
      </c>
      <c r="D363" s="319">
        <v>1</v>
      </c>
    </row>
    <row r="364" spans="2:4" ht="12.75" customHeight="1">
      <c r="B364" s="317"/>
      <c r="C364" s="318" t="s">
        <v>306</v>
      </c>
      <c r="D364" s="319">
        <v>1</v>
      </c>
    </row>
    <row r="365" spans="2:4" ht="12.75" customHeight="1">
      <c r="B365" s="437" t="s">
        <v>414</v>
      </c>
      <c r="C365" s="440"/>
      <c r="D365" s="320">
        <v>12</v>
      </c>
    </row>
    <row r="366" spans="2:4" ht="12.75" customHeight="1">
      <c r="B366" s="318" t="s">
        <v>415</v>
      </c>
      <c r="C366" s="318" t="s">
        <v>284</v>
      </c>
      <c r="D366" s="319">
        <v>1</v>
      </c>
    </row>
    <row r="367" spans="2:4" ht="12.75" customHeight="1">
      <c r="B367" s="317"/>
      <c r="C367" s="318" t="s">
        <v>287</v>
      </c>
      <c r="D367" s="319">
        <v>1</v>
      </c>
    </row>
    <row r="368" spans="2:4" ht="12.75" customHeight="1">
      <c r="B368" s="317"/>
      <c r="C368" s="318" t="s">
        <v>288</v>
      </c>
      <c r="D368" s="319">
        <v>1</v>
      </c>
    </row>
    <row r="369" spans="2:4" ht="12.75" customHeight="1">
      <c r="B369" s="317"/>
      <c r="C369" s="318" t="s">
        <v>289</v>
      </c>
      <c r="D369" s="319">
        <v>1</v>
      </c>
    </row>
    <row r="370" spans="2:4" ht="12.75" customHeight="1">
      <c r="B370" s="317"/>
      <c r="C370" s="318" t="s">
        <v>290</v>
      </c>
      <c r="D370" s="319">
        <v>1</v>
      </c>
    </row>
    <row r="371" spans="2:4" ht="12.75" customHeight="1">
      <c r="B371" s="317"/>
      <c r="C371" s="318" t="s">
        <v>291</v>
      </c>
      <c r="D371" s="319">
        <v>1</v>
      </c>
    </row>
    <row r="372" spans="2:4" ht="12.75" customHeight="1">
      <c r="B372" s="317"/>
      <c r="C372" s="318" t="s">
        <v>295</v>
      </c>
      <c r="D372" s="319">
        <v>1</v>
      </c>
    </row>
    <row r="373" spans="2:4" ht="12.75" customHeight="1">
      <c r="B373" s="317"/>
      <c r="C373" s="318" t="s">
        <v>297</v>
      </c>
      <c r="D373" s="319">
        <v>1</v>
      </c>
    </row>
    <row r="374" spans="2:4" ht="12.75" customHeight="1">
      <c r="B374" s="317"/>
      <c r="C374" s="318" t="s">
        <v>301</v>
      </c>
      <c r="D374" s="319">
        <v>1</v>
      </c>
    </row>
    <row r="375" spans="2:4" ht="12.75" customHeight="1">
      <c r="B375" s="317"/>
      <c r="C375" s="318" t="s">
        <v>304</v>
      </c>
      <c r="D375" s="319">
        <v>1</v>
      </c>
    </row>
    <row r="376" spans="2:4" ht="12.75" customHeight="1">
      <c r="B376" s="317"/>
      <c r="C376" s="318" t="s">
        <v>308</v>
      </c>
      <c r="D376" s="319">
        <v>1</v>
      </c>
    </row>
    <row r="377" spans="2:4" ht="12.75" customHeight="1">
      <c r="B377" s="317"/>
      <c r="C377" s="318" t="s">
        <v>310</v>
      </c>
      <c r="D377" s="319">
        <v>1</v>
      </c>
    </row>
    <row r="378" spans="2:4" ht="12.75" customHeight="1">
      <c r="B378" s="437" t="s">
        <v>416</v>
      </c>
      <c r="C378" s="440"/>
      <c r="D378" s="320">
        <v>12</v>
      </c>
    </row>
    <row r="379" spans="2:4" ht="12.75" customHeight="1">
      <c r="B379" s="318" t="s">
        <v>417</v>
      </c>
      <c r="C379" s="318" t="s">
        <v>281</v>
      </c>
      <c r="D379" s="319">
        <v>2</v>
      </c>
    </row>
    <row r="380" spans="2:4" ht="12.75" customHeight="1">
      <c r="B380" s="317"/>
      <c r="C380" s="318" t="s">
        <v>284</v>
      </c>
      <c r="D380" s="319">
        <v>1</v>
      </c>
    </row>
    <row r="381" spans="2:4" ht="12.75" customHeight="1">
      <c r="B381" s="317"/>
      <c r="C381" s="318" t="s">
        <v>290</v>
      </c>
      <c r="D381" s="319">
        <v>1</v>
      </c>
    </row>
    <row r="382" spans="2:4" ht="12.75" customHeight="1">
      <c r="B382" s="317"/>
      <c r="C382" s="318" t="s">
        <v>302</v>
      </c>
      <c r="D382" s="319">
        <v>1</v>
      </c>
    </row>
    <row r="383" spans="2:4" ht="12.75" customHeight="1">
      <c r="B383" s="437" t="s">
        <v>418</v>
      </c>
      <c r="C383" s="440"/>
      <c r="D383" s="320">
        <v>5</v>
      </c>
    </row>
    <row r="384" spans="2:4" ht="12.75" customHeight="1">
      <c r="B384" s="318" t="s">
        <v>419</v>
      </c>
      <c r="C384" s="318" t="s">
        <v>283</v>
      </c>
      <c r="D384" s="319">
        <v>1</v>
      </c>
    </row>
    <row r="385" spans="2:4" ht="12.75" customHeight="1">
      <c r="B385" s="317"/>
      <c r="C385" s="318" t="s">
        <v>289</v>
      </c>
      <c r="D385" s="319">
        <v>1</v>
      </c>
    </row>
    <row r="386" spans="2:4" ht="12.75" customHeight="1">
      <c r="B386" s="437" t="s">
        <v>420</v>
      </c>
      <c r="C386" s="440"/>
      <c r="D386" s="320">
        <v>2</v>
      </c>
    </row>
    <row r="387" spans="2:4" ht="12.75" customHeight="1">
      <c r="B387" s="318" t="s">
        <v>421</v>
      </c>
      <c r="C387" s="318" t="s">
        <v>279</v>
      </c>
      <c r="D387" s="319">
        <v>1</v>
      </c>
    </row>
    <row r="388" spans="2:4" ht="12.75" customHeight="1">
      <c r="B388" s="317"/>
      <c r="C388" s="318" t="s">
        <v>289</v>
      </c>
      <c r="D388" s="319">
        <v>2</v>
      </c>
    </row>
    <row r="389" spans="2:4" ht="12.75" customHeight="1">
      <c r="B389" s="317"/>
      <c r="C389" s="318" t="s">
        <v>297</v>
      </c>
      <c r="D389" s="319">
        <v>1</v>
      </c>
    </row>
    <row r="390" spans="2:4" ht="12.75" customHeight="1">
      <c r="B390" s="437" t="s">
        <v>422</v>
      </c>
      <c r="C390" s="440"/>
      <c r="D390" s="320">
        <v>4</v>
      </c>
    </row>
    <row r="391" spans="2:4" ht="12.75" customHeight="1">
      <c r="B391" s="318" t="s">
        <v>423</v>
      </c>
      <c r="C391" s="318" t="s">
        <v>279</v>
      </c>
      <c r="D391" s="319">
        <v>4</v>
      </c>
    </row>
    <row r="392" spans="2:4" ht="12.75" customHeight="1">
      <c r="B392" s="317"/>
      <c r="C392" s="318" t="s">
        <v>280</v>
      </c>
      <c r="D392" s="319">
        <v>1</v>
      </c>
    </row>
    <row r="393" spans="2:4" ht="12.75" customHeight="1">
      <c r="B393" s="317"/>
      <c r="C393" s="318" t="s">
        <v>281</v>
      </c>
      <c r="D393" s="319">
        <v>1</v>
      </c>
    </row>
    <row r="394" spans="2:4" ht="12.75" customHeight="1">
      <c r="B394" s="317"/>
      <c r="C394" s="318" t="s">
        <v>283</v>
      </c>
      <c r="D394" s="319">
        <v>1</v>
      </c>
    </row>
    <row r="395" spans="2:4" ht="12.75" customHeight="1">
      <c r="B395" s="317"/>
      <c r="C395" s="318" t="s">
        <v>284</v>
      </c>
      <c r="D395" s="319">
        <v>1</v>
      </c>
    </row>
    <row r="396" spans="2:4" ht="12.75" customHeight="1">
      <c r="B396" s="317"/>
      <c r="C396" s="318" t="s">
        <v>297</v>
      </c>
      <c r="D396" s="319">
        <v>2</v>
      </c>
    </row>
    <row r="397" spans="2:4" ht="12.75" customHeight="1">
      <c r="B397" s="437" t="s">
        <v>424</v>
      </c>
      <c r="C397" s="440"/>
      <c r="D397" s="320">
        <v>10</v>
      </c>
    </row>
    <row r="398" spans="2:4" ht="12.75" customHeight="1">
      <c r="B398" s="318" t="s">
        <v>425</v>
      </c>
      <c r="C398" s="318" t="s">
        <v>279</v>
      </c>
      <c r="D398" s="319">
        <v>1</v>
      </c>
    </row>
    <row r="399" spans="2:4" ht="12.75" customHeight="1">
      <c r="B399" s="317"/>
      <c r="C399" s="318" t="s">
        <v>280</v>
      </c>
      <c r="D399" s="319">
        <v>2</v>
      </c>
    </row>
    <row r="400" spans="2:4" ht="12.75" customHeight="1">
      <c r="B400" s="317"/>
      <c r="C400" s="318" t="s">
        <v>283</v>
      </c>
      <c r="D400" s="319">
        <v>2</v>
      </c>
    </row>
    <row r="401" spans="2:4" ht="12.75" customHeight="1">
      <c r="B401" s="317"/>
      <c r="C401" s="318" t="s">
        <v>285</v>
      </c>
      <c r="D401" s="319">
        <v>1</v>
      </c>
    </row>
    <row r="402" spans="2:4" ht="12.75" customHeight="1">
      <c r="B402" s="317"/>
      <c r="C402" s="318" t="s">
        <v>287</v>
      </c>
      <c r="D402" s="319">
        <v>1</v>
      </c>
    </row>
    <row r="403" spans="2:4" ht="12.75" customHeight="1">
      <c r="B403" s="317"/>
      <c r="C403" s="318" t="s">
        <v>288</v>
      </c>
      <c r="D403" s="319">
        <v>1</v>
      </c>
    </row>
    <row r="404" spans="2:4" ht="12.75" customHeight="1">
      <c r="B404" s="317"/>
      <c r="C404" s="318" t="s">
        <v>293</v>
      </c>
      <c r="D404" s="319">
        <v>3</v>
      </c>
    </row>
    <row r="405" spans="2:4" ht="12.75" customHeight="1">
      <c r="B405" s="317"/>
      <c r="C405" s="318" t="s">
        <v>305</v>
      </c>
      <c r="D405" s="319">
        <v>2</v>
      </c>
    </row>
    <row r="406" spans="2:4" ht="12.75" customHeight="1">
      <c r="B406" s="437" t="s">
        <v>426</v>
      </c>
      <c r="C406" s="438"/>
      <c r="D406" s="320">
        <v>13</v>
      </c>
    </row>
    <row r="407" spans="2:4" ht="12.75" customHeight="1">
      <c r="D407" s="323"/>
    </row>
  </sheetData>
  <mergeCells count="59">
    <mergeCell ref="B383:C383"/>
    <mergeCell ref="B386:C386"/>
    <mergeCell ref="B390:C390"/>
    <mergeCell ref="B397:C397"/>
    <mergeCell ref="B406:C406"/>
    <mergeCell ref="B378:C378"/>
    <mergeCell ref="B287:C287"/>
    <mergeCell ref="B294:C294"/>
    <mergeCell ref="B299:C299"/>
    <mergeCell ref="B303:C303"/>
    <mergeCell ref="B311:C311"/>
    <mergeCell ref="B326:C326"/>
    <mergeCell ref="B336:C336"/>
    <mergeCell ref="B344:C344"/>
    <mergeCell ref="B348:C348"/>
    <mergeCell ref="B358:C358"/>
    <mergeCell ref="B365:C365"/>
    <mergeCell ref="B278:C278"/>
    <mergeCell ref="B190:C190"/>
    <mergeCell ref="B199:C199"/>
    <mergeCell ref="B205:C205"/>
    <mergeCell ref="B215:C215"/>
    <mergeCell ref="B225:C225"/>
    <mergeCell ref="B228:C228"/>
    <mergeCell ref="B235:C235"/>
    <mergeCell ref="B240:C240"/>
    <mergeCell ref="B245:C245"/>
    <mergeCell ref="B265:C265"/>
    <mergeCell ref="B269:C269"/>
    <mergeCell ref="B187:C187"/>
    <mergeCell ref="B108:C108"/>
    <mergeCell ref="B120:C120"/>
    <mergeCell ref="B125:C125"/>
    <mergeCell ref="B130:C130"/>
    <mergeCell ref="B137:C137"/>
    <mergeCell ref="B151:C151"/>
    <mergeCell ref="B154:C154"/>
    <mergeCell ref="B162:C162"/>
    <mergeCell ref="B168:C168"/>
    <mergeCell ref="B171:C171"/>
    <mergeCell ref="B181:C181"/>
    <mergeCell ref="B106:C106"/>
    <mergeCell ref="B38:C38"/>
    <mergeCell ref="B45:C45"/>
    <mergeCell ref="B54:C54"/>
    <mergeCell ref="B61:C61"/>
    <mergeCell ref="B70:C70"/>
    <mergeCell ref="B77:C77"/>
    <mergeCell ref="B84:C84"/>
    <mergeCell ref="B95:C95"/>
    <mergeCell ref="B98:C98"/>
    <mergeCell ref="B101:C101"/>
    <mergeCell ref="B104:C104"/>
    <mergeCell ref="B31:C31"/>
    <mergeCell ref="B2:D2"/>
    <mergeCell ref="A3:D3"/>
    <mergeCell ref="B13:C13"/>
    <mergeCell ref="B15:C15"/>
    <mergeCell ref="B20:C20"/>
  </mergeCells>
  <pageMargins left="0.7" right="0.7" top="0.75" bottom="0.75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9790-ACE8-4A87-A065-F0F1AFF8A52B}">
  <dimension ref="A2:O32"/>
  <sheetViews>
    <sheetView workbookViewId="0"/>
    <sheetView view="pageBreakPreview" zoomScale="85" zoomScaleNormal="100" zoomScaleSheetLayoutView="85" workbookViewId="1"/>
  </sheetViews>
  <sheetFormatPr defaultColWidth="19.44140625" defaultRowHeight="12.6"/>
  <cols>
    <col min="1" max="1" width="14.88671875" style="254" bestFit="1" customWidth="1"/>
    <col min="2" max="8" width="13.88671875" style="254" customWidth="1"/>
    <col min="9" max="9" width="8" style="337" customWidth="1"/>
    <col min="10" max="10" width="8.44140625" style="254" customWidth="1"/>
    <col min="11" max="16384" width="19.44140625" style="254"/>
  </cols>
  <sheetData>
    <row r="2" spans="1:15" ht="13.8">
      <c r="A2" s="422" t="s">
        <v>427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5" s="192" customFormat="1" ht="13.8">
      <c r="A3" s="422" t="str">
        <f>'[1]Prospetto mensile'!A3:D3</f>
        <v>Agosto 2019</v>
      </c>
      <c r="B3" s="422"/>
      <c r="C3" s="422"/>
      <c r="D3" s="422"/>
      <c r="E3" s="422"/>
      <c r="F3" s="422"/>
      <c r="G3" s="422"/>
      <c r="H3" s="422"/>
      <c r="I3" s="422"/>
      <c r="J3" s="422"/>
      <c r="K3" s="231"/>
      <c r="L3" s="233"/>
      <c r="M3" s="231"/>
      <c r="N3" s="233"/>
      <c r="O3" s="231"/>
    </row>
    <row r="4" spans="1:15" s="192" customFormat="1">
      <c r="A4" s="230"/>
      <c r="B4" s="231"/>
      <c r="C4" s="231"/>
      <c r="D4" s="231"/>
      <c r="E4" s="231"/>
      <c r="F4" s="231"/>
      <c r="G4" s="231"/>
      <c r="H4" s="231"/>
      <c r="I4" s="220"/>
      <c r="J4" s="231"/>
      <c r="K4" s="231"/>
      <c r="L4" s="233"/>
      <c r="M4" s="231"/>
      <c r="N4" s="233"/>
      <c r="O4" s="231"/>
    </row>
    <row r="5" spans="1:15" s="192" customFormat="1">
      <c r="A5" s="230"/>
      <c r="B5" s="231"/>
      <c r="C5" s="231"/>
      <c r="D5" s="231"/>
      <c r="E5" s="231"/>
      <c r="F5" s="231"/>
      <c r="G5" s="231"/>
      <c r="H5" s="231"/>
      <c r="I5" s="220"/>
      <c r="J5" s="231"/>
      <c r="K5" s="231"/>
      <c r="L5" s="233"/>
      <c r="M5" s="231"/>
      <c r="N5" s="233"/>
      <c r="O5" s="231"/>
    </row>
    <row r="6" spans="1:15">
      <c r="A6" s="325" t="s">
        <v>428</v>
      </c>
      <c r="B6" s="325" t="s">
        <v>429</v>
      </c>
      <c r="C6" s="325" t="s">
        <v>430</v>
      </c>
      <c r="D6" s="325" t="s">
        <v>431</v>
      </c>
      <c r="E6" s="325" t="s">
        <v>432</v>
      </c>
      <c r="F6" s="325" t="s">
        <v>433</v>
      </c>
      <c r="G6" s="325" t="s">
        <v>434</v>
      </c>
      <c r="H6" s="325" t="s">
        <v>435</v>
      </c>
      <c r="I6" s="325" t="s">
        <v>436</v>
      </c>
      <c r="J6" s="325" t="s">
        <v>272</v>
      </c>
    </row>
    <row r="7" spans="1:15">
      <c r="A7" s="326" t="s">
        <v>437</v>
      </c>
      <c r="B7" s="327">
        <v>0</v>
      </c>
      <c r="C7" s="327">
        <v>0</v>
      </c>
      <c r="D7" s="327">
        <v>0</v>
      </c>
      <c r="E7" s="327">
        <v>0</v>
      </c>
      <c r="F7" s="327">
        <v>1</v>
      </c>
      <c r="G7" s="327">
        <v>0</v>
      </c>
      <c r="H7" s="327">
        <v>1</v>
      </c>
      <c r="I7" s="328">
        <f t="shared" ref="I7:I30" si="0">SUM(B7:H7)</f>
        <v>2</v>
      </c>
      <c r="J7" s="329">
        <f>I7/$I$31</f>
        <v>2.3228803716608595E-3</v>
      </c>
    </row>
    <row r="8" spans="1:15">
      <c r="A8" s="326" t="s">
        <v>438</v>
      </c>
      <c r="B8" s="327">
        <v>0</v>
      </c>
      <c r="C8" s="327">
        <v>0</v>
      </c>
      <c r="D8" s="327">
        <v>0</v>
      </c>
      <c r="E8" s="327">
        <v>0</v>
      </c>
      <c r="F8" s="327">
        <v>0</v>
      </c>
      <c r="G8" s="327">
        <v>0</v>
      </c>
      <c r="H8" s="327">
        <v>0</v>
      </c>
      <c r="I8" s="328">
        <f t="shared" si="0"/>
        <v>0</v>
      </c>
      <c r="J8" s="329">
        <f t="shared" ref="J8:J30" si="1">I8/$I$31</f>
        <v>0</v>
      </c>
    </row>
    <row r="9" spans="1:15">
      <c r="A9" s="326" t="s">
        <v>439</v>
      </c>
      <c r="B9" s="327">
        <v>0</v>
      </c>
      <c r="C9" s="327">
        <v>0</v>
      </c>
      <c r="D9" s="327">
        <v>0</v>
      </c>
      <c r="E9" s="327">
        <v>0</v>
      </c>
      <c r="F9" s="327">
        <v>0</v>
      </c>
      <c r="G9" s="327">
        <v>0</v>
      </c>
      <c r="H9" s="327">
        <v>0</v>
      </c>
      <c r="I9" s="328">
        <f t="shared" si="0"/>
        <v>0</v>
      </c>
      <c r="J9" s="329">
        <f t="shared" si="1"/>
        <v>0</v>
      </c>
    </row>
    <row r="10" spans="1:15">
      <c r="A10" s="326" t="s">
        <v>440</v>
      </c>
      <c r="B10" s="327">
        <v>0</v>
      </c>
      <c r="C10" s="327">
        <v>0</v>
      </c>
      <c r="D10" s="327">
        <v>0</v>
      </c>
      <c r="E10" s="327">
        <v>1</v>
      </c>
      <c r="F10" s="327">
        <v>0</v>
      </c>
      <c r="G10" s="327">
        <v>0</v>
      </c>
      <c r="H10" s="327">
        <v>0</v>
      </c>
      <c r="I10" s="328">
        <f t="shared" si="0"/>
        <v>1</v>
      </c>
      <c r="J10" s="329">
        <f t="shared" si="1"/>
        <v>1.1614401858304297E-3</v>
      </c>
    </row>
    <row r="11" spans="1:15">
      <c r="A11" s="326" t="s">
        <v>441</v>
      </c>
      <c r="B11" s="327">
        <v>0</v>
      </c>
      <c r="C11" s="327">
        <v>0</v>
      </c>
      <c r="D11" s="327">
        <v>0</v>
      </c>
      <c r="E11" s="327">
        <v>0</v>
      </c>
      <c r="F11" s="327">
        <v>0</v>
      </c>
      <c r="G11" s="327">
        <v>0</v>
      </c>
      <c r="H11" s="327">
        <v>0</v>
      </c>
      <c r="I11" s="328">
        <f t="shared" si="0"/>
        <v>0</v>
      </c>
      <c r="J11" s="329">
        <f t="shared" si="1"/>
        <v>0</v>
      </c>
    </row>
    <row r="12" spans="1:15">
      <c r="A12" s="326" t="s">
        <v>442</v>
      </c>
      <c r="B12" s="327">
        <v>0</v>
      </c>
      <c r="C12" s="327">
        <v>0</v>
      </c>
      <c r="D12" s="327">
        <v>0</v>
      </c>
      <c r="E12" s="327">
        <v>0</v>
      </c>
      <c r="F12" s="327">
        <v>0</v>
      </c>
      <c r="G12" s="327">
        <v>4</v>
      </c>
      <c r="H12" s="327">
        <v>0</v>
      </c>
      <c r="I12" s="328">
        <f t="shared" si="0"/>
        <v>4</v>
      </c>
      <c r="J12" s="329">
        <f t="shared" si="1"/>
        <v>4.6457607433217189E-3</v>
      </c>
    </row>
    <row r="13" spans="1:15">
      <c r="A13" s="326" t="s">
        <v>443</v>
      </c>
      <c r="B13" s="327">
        <v>0</v>
      </c>
      <c r="C13" s="327">
        <v>0</v>
      </c>
      <c r="D13" s="327">
        <v>1</v>
      </c>
      <c r="E13" s="327">
        <v>0</v>
      </c>
      <c r="F13" s="327">
        <v>0</v>
      </c>
      <c r="G13" s="327">
        <v>2</v>
      </c>
      <c r="H13" s="327">
        <v>0</v>
      </c>
      <c r="I13" s="328">
        <f t="shared" si="0"/>
        <v>3</v>
      </c>
      <c r="J13" s="329">
        <f t="shared" si="1"/>
        <v>3.4843205574912892E-3</v>
      </c>
    </row>
    <row r="14" spans="1:15">
      <c r="A14" s="326" t="s">
        <v>444</v>
      </c>
      <c r="B14" s="327">
        <v>1</v>
      </c>
      <c r="C14" s="327">
        <v>1</v>
      </c>
      <c r="D14" s="327">
        <v>1</v>
      </c>
      <c r="E14" s="327">
        <v>6</v>
      </c>
      <c r="F14" s="327">
        <v>7</v>
      </c>
      <c r="G14" s="327">
        <v>4</v>
      </c>
      <c r="H14" s="327">
        <v>0</v>
      </c>
      <c r="I14" s="328">
        <f t="shared" si="0"/>
        <v>20</v>
      </c>
      <c r="J14" s="329">
        <f t="shared" si="1"/>
        <v>2.3228803716608595E-2</v>
      </c>
    </row>
    <row r="15" spans="1:15">
      <c r="A15" s="326" t="s">
        <v>445</v>
      </c>
      <c r="B15" s="327">
        <v>10</v>
      </c>
      <c r="C15" s="327">
        <v>7</v>
      </c>
      <c r="D15" s="327">
        <v>7</v>
      </c>
      <c r="E15" s="327">
        <v>17</v>
      </c>
      <c r="F15" s="327">
        <v>12</v>
      </c>
      <c r="G15" s="327">
        <v>22</v>
      </c>
      <c r="H15" s="327">
        <v>4</v>
      </c>
      <c r="I15" s="328">
        <f t="shared" si="0"/>
        <v>79</v>
      </c>
      <c r="J15" s="329">
        <f t="shared" si="1"/>
        <v>9.1753774680603944E-2</v>
      </c>
    </row>
    <row r="16" spans="1:15">
      <c r="A16" s="326" t="s">
        <v>446</v>
      </c>
      <c r="B16" s="327">
        <v>26</v>
      </c>
      <c r="C16" s="327">
        <v>15</v>
      </c>
      <c r="D16" s="327">
        <v>15</v>
      </c>
      <c r="E16" s="327">
        <v>22</v>
      </c>
      <c r="F16" s="327">
        <v>26</v>
      </c>
      <c r="G16" s="327">
        <v>18</v>
      </c>
      <c r="H16" s="327">
        <v>1</v>
      </c>
      <c r="I16" s="328">
        <f t="shared" si="0"/>
        <v>123</v>
      </c>
      <c r="J16" s="329">
        <f t="shared" si="1"/>
        <v>0.14285714285714285</v>
      </c>
    </row>
    <row r="17" spans="1:10">
      <c r="A17" s="326" t="s">
        <v>447</v>
      </c>
      <c r="B17" s="327">
        <v>16</v>
      </c>
      <c r="C17" s="327">
        <v>3</v>
      </c>
      <c r="D17" s="327">
        <v>11</v>
      </c>
      <c r="E17" s="327">
        <v>21</v>
      </c>
      <c r="F17" s="327">
        <v>24</v>
      </c>
      <c r="G17" s="327">
        <v>9</v>
      </c>
      <c r="H17" s="327">
        <v>4</v>
      </c>
      <c r="I17" s="328">
        <f t="shared" si="0"/>
        <v>88</v>
      </c>
      <c r="J17" s="329">
        <f t="shared" si="1"/>
        <v>0.10220673635307782</v>
      </c>
    </row>
    <row r="18" spans="1:10">
      <c r="A18" s="326" t="s">
        <v>448</v>
      </c>
      <c r="B18" s="327">
        <v>15</v>
      </c>
      <c r="C18" s="327">
        <v>17</v>
      </c>
      <c r="D18" s="327">
        <v>18</v>
      </c>
      <c r="E18" s="327">
        <v>9</v>
      </c>
      <c r="F18" s="327">
        <v>16</v>
      </c>
      <c r="G18" s="327">
        <v>13</v>
      </c>
      <c r="H18" s="327">
        <v>8</v>
      </c>
      <c r="I18" s="328">
        <f t="shared" si="0"/>
        <v>96</v>
      </c>
      <c r="J18" s="329">
        <f t="shared" si="1"/>
        <v>0.11149825783972125</v>
      </c>
    </row>
    <row r="19" spans="1:10">
      <c r="A19" s="326" t="s">
        <v>449</v>
      </c>
      <c r="B19" s="327">
        <v>8</v>
      </c>
      <c r="C19" s="327">
        <v>5</v>
      </c>
      <c r="D19" s="327">
        <v>10</v>
      </c>
      <c r="E19" s="327">
        <v>11</v>
      </c>
      <c r="F19" s="327">
        <v>9</v>
      </c>
      <c r="G19" s="327">
        <v>9</v>
      </c>
      <c r="H19" s="327">
        <v>4</v>
      </c>
      <c r="I19" s="328">
        <f t="shared" si="0"/>
        <v>56</v>
      </c>
      <c r="J19" s="329">
        <f t="shared" si="1"/>
        <v>6.5040650406504072E-2</v>
      </c>
    </row>
    <row r="20" spans="1:10">
      <c r="A20" s="326" t="s">
        <v>450</v>
      </c>
      <c r="B20" s="327">
        <v>11</v>
      </c>
      <c r="C20" s="327">
        <v>7</v>
      </c>
      <c r="D20" s="327">
        <v>1</v>
      </c>
      <c r="E20" s="327">
        <v>5</v>
      </c>
      <c r="F20" s="327">
        <v>6</v>
      </c>
      <c r="G20" s="327">
        <v>7</v>
      </c>
      <c r="H20" s="327">
        <v>1</v>
      </c>
      <c r="I20" s="328">
        <f t="shared" si="0"/>
        <v>38</v>
      </c>
      <c r="J20" s="329">
        <f t="shared" si="1"/>
        <v>4.4134727061556328E-2</v>
      </c>
    </row>
    <row r="21" spans="1:10">
      <c r="A21" s="326" t="s">
        <v>451</v>
      </c>
      <c r="B21" s="327">
        <v>8</v>
      </c>
      <c r="C21" s="327">
        <v>5</v>
      </c>
      <c r="D21" s="327">
        <v>15</v>
      </c>
      <c r="E21" s="327">
        <v>10</v>
      </c>
      <c r="F21" s="327">
        <v>6</v>
      </c>
      <c r="G21" s="327">
        <v>5</v>
      </c>
      <c r="H21" s="327">
        <v>2</v>
      </c>
      <c r="I21" s="328">
        <f t="shared" si="0"/>
        <v>51</v>
      </c>
      <c r="J21" s="329">
        <f t="shared" si="1"/>
        <v>5.9233449477351915E-2</v>
      </c>
    </row>
    <row r="22" spans="1:10">
      <c r="A22" s="326" t="s">
        <v>452</v>
      </c>
      <c r="B22" s="327">
        <v>8</v>
      </c>
      <c r="C22" s="327">
        <v>9</v>
      </c>
      <c r="D22" s="327">
        <v>2</v>
      </c>
      <c r="E22" s="327">
        <v>14</v>
      </c>
      <c r="F22" s="327">
        <v>3</v>
      </c>
      <c r="G22" s="327">
        <v>2</v>
      </c>
      <c r="H22" s="327">
        <v>1</v>
      </c>
      <c r="I22" s="328">
        <f t="shared" si="0"/>
        <v>39</v>
      </c>
      <c r="J22" s="329">
        <f t="shared" si="1"/>
        <v>4.5296167247386762E-2</v>
      </c>
    </row>
    <row r="23" spans="1:10">
      <c r="A23" s="326" t="s">
        <v>453</v>
      </c>
      <c r="B23" s="327">
        <v>18</v>
      </c>
      <c r="C23" s="327">
        <v>4</v>
      </c>
      <c r="D23" s="327">
        <v>13</v>
      </c>
      <c r="E23" s="327">
        <v>10</v>
      </c>
      <c r="F23" s="327">
        <v>9</v>
      </c>
      <c r="G23" s="327">
        <v>4</v>
      </c>
      <c r="H23" s="327">
        <v>3</v>
      </c>
      <c r="I23" s="328">
        <f t="shared" si="0"/>
        <v>61</v>
      </c>
      <c r="J23" s="329">
        <f t="shared" si="1"/>
        <v>7.0847851335656215E-2</v>
      </c>
    </row>
    <row r="24" spans="1:10">
      <c r="A24" s="326" t="s">
        <v>454</v>
      </c>
      <c r="B24" s="327">
        <v>11</v>
      </c>
      <c r="C24" s="327">
        <v>8</v>
      </c>
      <c r="D24" s="327">
        <v>20</v>
      </c>
      <c r="E24" s="327">
        <v>10</v>
      </c>
      <c r="F24" s="327">
        <v>14</v>
      </c>
      <c r="G24" s="327">
        <v>2</v>
      </c>
      <c r="H24" s="327">
        <v>3</v>
      </c>
      <c r="I24" s="328">
        <f t="shared" si="0"/>
        <v>68</v>
      </c>
      <c r="J24" s="329">
        <f t="shared" si="1"/>
        <v>7.8977932636469225E-2</v>
      </c>
    </row>
    <row r="25" spans="1:10">
      <c r="A25" s="326" t="s">
        <v>455</v>
      </c>
      <c r="B25" s="327">
        <v>5</v>
      </c>
      <c r="C25" s="327">
        <v>4</v>
      </c>
      <c r="D25" s="327">
        <v>7</v>
      </c>
      <c r="E25" s="327">
        <v>3</v>
      </c>
      <c r="F25" s="327">
        <v>15</v>
      </c>
      <c r="G25" s="327">
        <v>3</v>
      </c>
      <c r="H25" s="327">
        <v>2</v>
      </c>
      <c r="I25" s="328">
        <f t="shared" si="0"/>
        <v>39</v>
      </c>
      <c r="J25" s="329">
        <f t="shared" si="1"/>
        <v>4.5296167247386762E-2</v>
      </c>
    </row>
    <row r="26" spans="1:10">
      <c r="A26" s="326" t="s">
        <v>456</v>
      </c>
      <c r="B26" s="327">
        <v>1</v>
      </c>
      <c r="C26" s="327">
        <v>5</v>
      </c>
      <c r="D26" s="327">
        <v>4</v>
      </c>
      <c r="E26" s="327">
        <v>1</v>
      </c>
      <c r="F26" s="327">
        <v>5</v>
      </c>
      <c r="G26" s="327">
        <v>4</v>
      </c>
      <c r="H26" s="327">
        <v>1</v>
      </c>
      <c r="I26" s="328">
        <f t="shared" si="0"/>
        <v>21</v>
      </c>
      <c r="J26" s="329">
        <f t="shared" si="1"/>
        <v>2.4390243902439025E-2</v>
      </c>
    </row>
    <row r="27" spans="1:10">
      <c r="A27" s="326" t="s">
        <v>457</v>
      </c>
      <c r="B27" s="327">
        <v>0</v>
      </c>
      <c r="C27" s="327">
        <v>4</v>
      </c>
      <c r="D27" s="327">
        <v>29</v>
      </c>
      <c r="E27" s="327">
        <v>3</v>
      </c>
      <c r="F27" s="327">
        <v>5</v>
      </c>
      <c r="G27" s="327">
        <v>3</v>
      </c>
      <c r="H27" s="327">
        <v>2</v>
      </c>
      <c r="I27" s="328">
        <f t="shared" si="0"/>
        <v>46</v>
      </c>
      <c r="J27" s="329">
        <f t="shared" si="1"/>
        <v>5.3426248548199766E-2</v>
      </c>
    </row>
    <row r="28" spans="1:10">
      <c r="A28" s="326" t="s">
        <v>458</v>
      </c>
      <c r="B28" s="327">
        <v>0</v>
      </c>
      <c r="C28" s="327">
        <v>1</v>
      </c>
      <c r="D28" s="327">
        <v>16</v>
      </c>
      <c r="E28" s="327">
        <v>2</v>
      </c>
      <c r="F28" s="327">
        <v>2</v>
      </c>
      <c r="G28" s="327">
        <v>1</v>
      </c>
      <c r="H28" s="327">
        <v>0</v>
      </c>
      <c r="I28" s="328">
        <f t="shared" si="0"/>
        <v>22</v>
      </c>
      <c r="J28" s="329">
        <f t="shared" si="1"/>
        <v>2.5551684088269456E-2</v>
      </c>
    </row>
    <row r="29" spans="1:10">
      <c r="A29" s="326" t="s">
        <v>459</v>
      </c>
      <c r="B29" s="327">
        <v>0</v>
      </c>
      <c r="C29" s="327">
        <v>0</v>
      </c>
      <c r="D29" s="327">
        <v>0</v>
      </c>
      <c r="E29" s="327">
        <v>1</v>
      </c>
      <c r="F29" s="327">
        <v>1</v>
      </c>
      <c r="G29" s="327">
        <v>0</v>
      </c>
      <c r="H29" s="327">
        <v>0</v>
      </c>
      <c r="I29" s="328">
        <f t="shared" si="0"/>
        <v>2</v>
      </c>
      <c r="J29" s="329">
        <f t="shared" si="1"/>
        <v>2.3228803716608595E-3</v>
      </c>
    </row>
    <row r="30" spans="1:10">
      <c r="A30" s="330" t="s">
        <v>460</v>
      </c>
      <c r="B30" s="331">
        <v>0</v>
      </c>
      <c r="C30" s="331">
        <v>0</v>
      </c>
      <c r="D30" s="331">
        <v>0</v>
      </c>
      <c r="E30" s="331">
        <v>2</v>
      </c>
      <c r="F30" s="331">
        <v>0</v>
      </c>
      <c r="G30" s="331">
        <v>0</v>
      </c>
      <c r="H30" s="331">
        <v>0</v>
      </c>
      <c r="I30" s="328">
        <f t="shared" si="0"/>
        <v>2</v>
      </c>
      <c r="J30" s="329">
        <f t="shared" si="1"/>
        <v>2.3228803716608595E-3</v>
      </c>
    </row>
    <row r="31" spans="1:10">
      <c r="A31" s="332" t="s">
        <v>436</v>
      </c>
      <c r="B31" s="333">
        <f t="shared" ref="B31:H31" si="2">SUM(B7:B30)</f>
        <v>138</v>
      </c>
      <c r="C31" s="333">
        <f t="shared" si="2"/>
        <v>95</v>
      </c>
      <c r="D31" s="333">
        <f t="shared" si="2"/>
        <v>170</v>
      </c>
      <c r="E31" s="333">
        <f t="shared" si="2"/>
        <v>148</v>
      </c>
      <c r="F31" s="333">
        <f t="shared" si="2"/>
        <v>161</v>
      </c>
      <c r="G31" s="333">
        <f t="shared" si="2"/>
        <v>112</v>
      </c>
      <c r="H31" s="333">
        <f t="shared" si="2"/>
        <v>37</v>
      </c>
      <c r="I31" s="334">
        <f>SUM(B31:H31)</f>
        <v>861</v>
      </c>
      <c r="J31" s="335"/>
    </row>
    <row r="32" spans="1:10">
      <c r="A32" s="332" t="s">
        <v>272</v>
      </c>
      <c r="B32" s="335">
        <f>B31/$I$31</f>
        <v>0.16027874564459929</v>
      </c>
      <c r="C32" s="335">
        <f t="shared" ref="C32:H32" si="3">C31/$I$31</f>
        <v>0.11033681765389082</v>
      </c>
      <c r="D32" s="335">
        <f t="shared" si="3"/>
        <v>0.19744483159117304</v>
      </c>
      <c r="E32" s="335">
        <f t="shared" si="3"/>
        <v>0.1718931475029036</v>
      </c>
      <c r="F32" s="335">
        <f t="shared" si="3"/>
        <v>0.18699186991869918</v>
      </c>
      <c r="G32" s="335">
        <f t="shared" si="3"/>
        <v>0.13008130081300814</v>
      </c>
      <c r="H32" s="335">
        <f t="shared" si="3"/>
        <v>4.2973286875725901E-2</v>
      </c>
      <c r="I32" s="336"/>
    </row>
  </sheetData>
  <mergeCells count="2">
    <mergeCell ref="A2:J2"/>
    <mergeCell ref="A3:J3"/>
  </mergeCell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407F-A291-48E2-97EB-5FB470703F79}">
  <dimension ref="A1:R61"/>
  <sheetViews>
    <sheetView view="pageBreakPreview" zoomScale="85" zoomScaleNormal="85" zoomScaleSheetLayoutView="85" workbookViewId="0">
      <pane ySplit="1" topLeftCell="A2" activePane="bottomLeft" state="frozenSplit"/>
      <selection pane="bottomLeft" activeCell="G2" sqref="G2:G4"/>
    </sheetView>
    <sheetView view="pageBreakPreview" topLeftCell="A48" zoomScale="70" zoomScaleNormal="100" zoomScaleSheetLayoutView="70" workbookViewId="1">
      <selection activeCell="P45" sqref="P45"/>
    </sheetView>
  </sheetViews>
  <sheetFormatPr defaultColWidth="33" defaultRowHeight="14.4"/>
  <cols>
    <col min="1" max="1" width="16" style="13" customWidth="1"/>
    <col min="2" max="2" width="21.88671875" style="13" bestFit="1" customWidth="1"/>
    <col min="3" max="3" width="12.44140625" style="36" customWidth="1"/>
    <col min="4" max="4" width="13.5546875" style="37" customWidth="1"/>
    <col min="5" max="5" width="11.44140625" style="36" customWidth="1"/>
    <col min="6" max="6" width="22.109375" style="37" customWidth="1"/>
    <col min="7" max="7" width="16.33203125" style="36" customWidth="1"/>
    <col min="8" max="8" width="14.33203125" style="37" customWidth="1"/>
    <col min="9" max="9" width="13.44140625" style="36" customWidth="1"/>
    <col min="10" max="10" width="11.33203125" style="37" customWidth="1"/>
    <col min="11" max="11" width="12.44140625" style="36" customWidth="1"/>
    <col min="12" max="12" width="11.33203125" style="37" customWidth="1"/>
    <col min="13" max="13" width="18.88671875" style="38" customWidth="1"/>
    <col min="14" max="14" width="33" style="38"/>
    <col min="15" max="15" width="33" style="39"/>
    <col min="16" max="16" width="12" style="13" customWidth="1"/>
    <col min="17" max="17" width="11.33203125" style="13" customWidth="1"/>
    <col min="18" max="18" width="19.88671875" style="39" customWidth="1"/>
    <col min="19" max="16384" width="33" style="13"/>
  </cols>
  <sheetData>
    <row r="1" spans="1:18" ht="43.2">
      <c r="A1" s="21" t="s">
        <v>28</v>
      </c>
      <c r="B1" s="21" t="s">
        <v>29</v>
      </c>
      <c r="C1" s="22" t="s">
        <v>30</v>
      </c>
      <c r="D1" s="23" t="s">
        <v>31</v>
      </c>
      <c r="E1" s="22" t="s">
        <v>32</v>
      </c>
      <c r="F1" s="23" t="s">
        <v>33</v>
      </c>
      <c r="G1" s="22" t="s">
        <v>34</v>
      </c>
      <c r="H1" s="23" t="s">
        <v>33</v>
      </c>
      <c r="I1" s="22" t="s">
        <v>35</v>
      </c>
      <c r="J1" s="23" t="s">
        <v>33</v>
      </c>
      <c r="K1" s="22" t="s">
        <v>36</v>
      </c>
      <c r="L1" s="23" t="s">
        <v>33</v>
      </c>
      <c r="M1" s="24" t="s">
        <v>37</v>
      </c>
      <c r="N1" s="24" t="s">
        <v>38</v>
      </c>
      <c r="O1" s="24" t="s">
        <v>39</v>
      </c>
      <c r="P1" s="24" t="s">
        <v>40</v>
      </c>
      <c r="Q1" s="24" t="s">
        <v>145</v>
      </c>
      <c r="R1" s="24" t="s">
        <v>41</v>
      </c>
    </row>
    <row r="2" spans="1:18" ht="46.8">
      <c r="A2" s="369" t="s">
        <v>42</v>
      </c>
      <c r="B2" s="372" t="s">
        <v>43</v>
      </c>
      <c r="C2" s="375" t="s">
        <v>44</v>
      </c>
      <c r="D2" s="378" t="s">
        <v>45</v>
      </c>
      <c r="E2" s="375" t="s">
        <v>46</v>
      </c>
      <c r="F2" s="378" t="s">
        <v>47</v>
      </c>
      <c r="G2" s="375" t="s">
        <v>48</v>
      </c>
      <c r="H2" s="25" t="s">
        <v>49</v>
      </c>
      <c r="I2" s="26" t="s">
        <v>50</v>
      </c>
      <c r="J2" s="25" t="s">
        <v>50</v>
      </c>
      <c r="K2" s="26" t="s">
        <v>50</v>
      </c>
      <c r="L2" s="25" t="s">
        <v>50</v>
      </c>
      <c r="M2" s="27" t="s">
        <v>51</v>
      </c>
      <c r="N2" s="27" t="s">
        <v>52</v>
      </c>
      <c r="O2" s="28" t="s">
        <v>53</v>
      </c>
      <c r="P2" s="29" t="s">
        <v>49</v>
      </c>
      <c r="Q2" s="29" t="s">
        <v>49</v>
      </c>
      <c r="R2" s="28"/>
    </row>
    <row r="3" spans="1:18" ht="46.8">
      <c r="A3" s="370"/>
      <c r="B3" s="373"/>
      <c r="C3" s="376"/>
      <c r="D3" s="379"/>
      <c r="E3" s="376"/>
      <c r="F3" s="379"/>
      <c r="G3" s="376"/>
      <c r="H3" s="378" t="s">
        <v>54</v>
      </c>
      <c r="I3" s="375" t="s">
        <v>55</v>
      </c>
      <c r="J3" s="25" t="s">
        <v>49</v>
      </c>
      <c r="K3" s="26" t="s">
        <v>50</v>
      </c>
      <c r="L3" s="25" t="s">
        <v>50</v>
      </c>
      <c r="M3" s="27" t="s">
        <v>51</v>
      </c>
      <c r="N3" s="27" t="s">
        <v>52</v>
      </c>
      <c r="O3" s="28" t="s">
        <v>56</v>
      </c>
      <c r="P3" s="29" t="s">
        <v>49</v>
      </c>
      <c r="Q3" s="29" t="s">
        <v>49</v>
      </c>
      <c r="R3" s="28"/>
    </row>
    <row r="4" spans="1:18" ht="31.2">
      <c r="A4" s="370"/>
      <c r="B4" s="373"/>
      <c r="C4" s="376"/>
      <c r="D4" s="379"/>
      <c r="E4" s="376"/>
      <c r="F4" s="380"/>
      <c r="G4" s="377"/>
      <c r="H4" s="380"/>
      <c r="I4" s="377"/>
      <c r="J4" s="25" t="s">
        <v>54</v>
      </c>
      <c r="K4" s="26" t="s">
        <v>50</v>
      </c>
      <c r="L4" s="25" t="s">
        <v>50</v>
      </c>
      <c r="M4" s="27" t="s">
        <v>57</v>
      </c>
      <c r="N4" s="27" t="s">
        <v>58</v>
      </c>
      <c r="O4" s="28" t="s">
        <v>59</v>
      </c>
      <c r="P4" s="29" t="s">
        <v>54</v>
      </c>
      <c r="Q4" s="29" t="s">
        <v>49</v>
      </c>
      <c r="R4" s="28"/>
    </row>
    <row r="5" spans="1:18" ht="46.8">
      <c r="A5" s="370"/>
      <c r="B5" s="373"/>
      <c r="C5" s="376"/>
      <c r="D5" s="379"/>
      <c r="E5" s="376"/>
      <c r="F5" s="378" t="s">
        <v>60</v>
      </c>
      <c r="G5" s="375" t="s">
        <v>48</v>
      </c>
      <c r="H5" s="25" t="s">
        <v>49</v>
      </c>
      <c r="I5" s="26" t="s">
        <v>50</v>
      </c>
      <c r="J5" s="25" t="s">
        <v>50</v>
      </c>
      <c r="K5" s="26" t="s">
        <v>50</v>
      </c>
      <c r="L5" s="25" t="s">
        <v>50</v>
      </c>
      <c r="M5" s="27" t="s">
        <v>51</v>
      </c>
      <c r="N5" s="27" t="s">
        <v>52</v>
      </c>
      <c r="O5" s="28" t="s">
        <v>61</v>
      </c>
      <c r="P5" s="29" t="s">
        <v>49</v>
      </c>
      <c r="Q5" s="29" t="s">
        <v>49</v>
      </c>
      <c r="R5" s="28"/>
    </row>
    <row r="6" spans="1:18" ht="46.8">
      <c r="A6" s="370"/>
      <c r="B6" s="373"/>
      <c r="C6" s="376"/>
      <c r="D6" s="379"/>
      <c r="E6" s="376"/>
      <c r="F6" s="379"/>
      <c r="G6" s="376"/>
      <c r="H6" s="378" t="s">
        <v>54</v>
      </c>
      <c r="I6" s="375" t="s">
        <v>55</v>
      </c>
      <c r="J6" s="25" t="s">
        <v>49</v>
      </c>
      <c r="K6" s="26" t="s">
        <v>50</v>
      </c>
      <c r="L6" s="25" t="s">
        <v>50</v>
      </c>
      <c r="M6" s="27" t="s">
        <v>51</v>
      </c>
      <c r="N6" s="27" t="s">
        <v>52</v>
      </c>
      <c r="O6" s="28" t="s">
        <v>62</v>
      </c>
      <c r="P6" s="29" t="s">
        <v>49</v>
      </c>
      <c r="Q6" s="29" t="s">
        <v>49</v>
      </c>
      <c r="R6" s="28"/>
    </row>
    <row r="7" spans="1:18" ht="46.8">
      <c r="A7" s="370"/>
      <c r="B7" s="373"/>
      <c r="C7" s="376"/>
      <c r="D7" s="379"/>
      <c r="E7" s="376"/>
      <c r="F7" s="379"/>
      <c r="G7" s="376"/>
      <c r="H7" s="379"/>
      <c r="I7" s="376"/>
      <c r="J7" s="378" t="s">
        <v>54</v>
      </c>
      <c r="K7" s="375" t="s">
        <v>63</v>
      </c>
      <c r="L7" s="25" t="s">
        <v>49</v>
      </c>
      <c r="M7" s="27" t="s">
        <v>57</v>
      </c>
      <c r="N7" s="27" t="s">
        <v>58</v>
      </c>
      <c r="O7" s="28" t="s">
        <v>64</v>
      </c>
      <c r="P7" s="29" t="s">
        <v>54</v>
      </c>
      <c r="Q7" s="29" t="s">
        <v>49</v>
      </c>
      <c r="R7" s="28"/>
    </row>
    <row r="8" spans="1:18" ht="46.8">
      <c r="A8" s="370"/>
      <c r="B8" s="373"/>
      <c r="C8" s="376"/>
      <c r="D8" s="380"/>
      <c r="E8" s="377"/>
      <c r="F8" s="380"/>
      <c r="G8" s="377"/>
      <c r="H8" s="380"/>
      <c r="I8" s="377"/>
      <c r="J8" s="380"/>
      <c r="K8" s="377"/>
      <c r="L8" s="25" t="s">
        <v>54</v>
      </c>
      <c r="M8" s="27" t="s">
        <v>57</v>
      </c>
      <c r="N8" s="27" t="s">
        <v>58</v>
      </c>
      <c r="O8" s="28" t="s">
        <v>65</v>
      </c>
      <c r="P8" s="29" t="s">
        <v>54</v>
      </c>
      <c r="Q8" s="29" t="s">
        <v>49</v>
      </c>
      <c r="R8" s="28"/>
    </row>
    <row r="9" spans="1:18" ht="46.8">
      <c r="A9" s="370"/>
      <c r="B9" s="373"/>
      <c r="C9" s="376"/>
      <c r="D9" s="378" t="s">
        <v>66</v>
      </c>
      <c r="E9" s="375" t="s">
        <v>67</v>
      </c>
      <c r="F9" s="378" t="s">
        <v>68</v>
      </c>
      <c r="G9" s="375" t="s">
        <v>48</v>
      </c>
      <c r="H9" s="25" t="s">
        <v>49</v>
      </c>
      <c r="I9" s="26" t="s">
        <v>50</v>
      </c>
      <c r="J9" s="25" t="s">
        <v>50</v>
      </c>
      <c r="K9" s="26" t="s">
        <v>50</v>
      </c>
      <c r="L9" s="25" t="s">
        <v>50</v>
      </c>
      <c r="M9" s="27" t="s">
        <v>51</v>
      </c>
      <c r="N9" s="27" t="s">
        <v>69</v>
      </c>
      <c r="O9" s="28" t="s">
        <v>70</v>
      </c>
      <c r="P9" s="29" t="s">
        <v>49</v>
      </c>
      <c r="Q9" s="29" t="s">
        <v>49</v>
      </c>
      <c r="R9" s="28"/>
    </row>
    <row r="10" spans="1:18" ht="46.8">
      <c r="A10" s="370"/>
      <c r="B10" s="373"/>
      <c r="C10" s="376"/>
      <c r="D10" s="379"/>
      <c r="E10" s="376"/>
      <c r="F10" s="379"/>
      <c r="G10" s="376"/>
      <c r="H10" s="378" t="s">
        <v>54</v>
      </c>
      <c r="I10" s="375" t="s">
        <v>55</v>
      </c>
      <c r="J10" s="25" t="s">
        <v>49</v>
      </c>
      <c r="K10" s="26" t="s">
        <v>50</v>
      </c>
      <c r="L10" s="25" t="s">
        <v>50</v>
      </c>
      <c r="M10" s="27" t="s">
        <v>51</v>
      </c>
      <c r="N10" s="27" t="s">
        <v>69</v>
      </c>
      <c r="O10" s="28" t="s">
        <v>71</v>
      </c>
      <c r="P10" s="29" t="s">
        <v>49</v>
      </c>
      <c r="Q10" s="29" t="s">
        <v>49</v>
      </c>
      <c r="R10" s="28"/>
    </row>
    <row r="11" spans="1:18" ht="46.8">
      <c r="A11" s="370"/>
      <c r="B11" s="373"/>
      <c r="C11" s="376"/>
      <c r="D11" s="379"/>
      <c r="E11" s="376"/>
      <c r="F11" s="380"/>
      <c r="G11" s="377"/>
      <c r="H11" s="380"/>
      <c r="I11" s="377"/>
      <c r="J11" s="25" t="s">
        <v>54</v>
      </c>
      <c r="K11" s="26" t="s">
        <v>50</v>
      </c>
      <c r="L11" s="25" t="s">
        <v>50</v>
      </c>
      <c r="M11" s="27" t="s">
        <v>57</v>
      </c>
      <c r="N11" s="27" t="s">
        <v>58</v>
      </c>
      <c r="O11" s="28" t="s">
        <v>72</v>
      </c>
      <c r="P11" s="29" t="s">
        <v>54</v>
      </c>
      <c r="Q11" s="29" t="s">
        <v>49</v>
      </c>
      <c r="R11" s="28"/>
    </row>
    <row r="12" spans="1:18" ht="46.8">
      <c r="A12" s="370"/>
      <c r="B12" s="373"/>
      <c r="C12" s="376"/>
      <c r="D12" s="379"/>
      <c r="E12" s="376"/>
      <c r="F12" s="378" t="s">
        <v>73</v>
      </c>
      <c r="G12" s="375" t="s">
        <v>48</v>
      </c>
      <c r="H12" s="25" t="s">
        <v>49</v>
      </c>
      <c r="I12" s="26" t="s">
        <v>50</v>
      </c>
      <c r="J12" s="25" t="s">
        <v>50</v>
      </c>
      <c r="K12" s="26" t="s">
        <v>50</v>
      </c>
      <c r="L12" s="25" t="s">
        <v>50</v>
      </c>
      <c r="M12" s="27" t="s">
        <v>51</v>
      </c>
      <c r="N12" s="27" t="s">
        <v>69</v>
      </c>
      <c r="O12" s="28" t="s">
        <v>74</v>
      </c>
      <c r="P12" s="29" t="s">
        <v>49</v>
      </c>
      <c r="Q12" s="29" t="s">
        <v>49</v>
      </c>
      <c r="R12" s="28"/>
    </row>
    <row r="13" spans="1:18" ht="46.8">
      <c r="A13" s="370"/>
      <c r="B13" s="373"/>
      <c r="C13" s="376"/>
      <c r="D13" s="379"/>
      <c r="E13" s="376"/>
      <c r="F13" s="379"/>
      <c r="G13" s="376"/>
      <c r="H13" s="378" t="s">
        <v>54</v>
      </c>
      <c r="I13" s="375" t="s">
        <v>63</v>
      </c>
      <c r="J13" s="25" t="s">
        <v>49</v>
      </c>
      <c r="K13" s="26" t="s">
        <v>50</v>
      </c>
      <c r="L13" s="25" t="s">
        <v>50</v>
      </c>
      <c r="M13" s="27" t="s">
        <v>57</v>
      </c>
      <c r="N13" s="27" t="s">
        <v>58</v>
      </c>
      <c r="O13" s="28" t="s">
        <v>75</v>
      </c>
      <c r="P13" s="29" t="s">
        <v>54</v>
      </c>
      <c r="Q13" s="29" t="s">
        <v>49</v>
      </c>
      <c r="R13" s="28"/>
    </row>
    <row r="14" spans="1:18" ht="46.8">
      <c r="A14" s="370"/>
      <c r="B14" s="374"/>
      <c r="C14" s="377"/>
      <c r="D14" s="380"/>
      <c r="E14" s="377"/>
      <c r="F14" s="380"/>
      <c r="G14" s="377"/>
      <c r="H14" s="380"/>
      <c r="I14" s="377"/>
      <c r="J14" s="25" t="s">
        <v>54</v>
      </c>
      <c r="K14" s="26" t="s">
        <v>50</v>
      </c>
      <c r="L14" s="25" t="s">
        <v>50</v>
      </c>
      <c r="M14" s="27" t="s">
        <v>57</v>
      </c>
      <c r="N14" s="27" t="s">
        <v>58</v>
      </c>
      <c r="O14" s="28" t="s">
        <v>76</v>
      </c>
      <c r="P14" s="29" t="s">
        <v>49</v>
      </c>
      <c r="Q14" s="29" t="s">
        <v>49</v>
      </c>
      <c r="R14" s="28"/>
    </row>
    <row r="15" spans="1:18" ht="62.4">
      <c r="A15" s="370"/>
      <c r="B15" s="372" t="s">
        <v>77</v>
      </c>
      <c r="C15" s="375" t="s">
        <v>78</v>
      </c>
      <c r="D15" s="25" t="s">
        <v>49</v>
      </c>
      <c r="E15" s="26" t="s">
        <v>50</v>
      </c>
      <c r="F15" s="25" t="s">
        <v>50</v>
      </c>
      <c r="G15" s="26" t="s">
        <v>50</v>
      </c>
      <c r="H15" s="25" t="s">
        <v>50</v>
      </c>
      <c r="I15" s="26" t="s">
        <v>50</v>
      </c>
      <c r="J15" s="25" t="s">
        <v>50</v>
      </c>
      <c r="K15" s="26" t="s">
        <v>50</v>
      </c>
      <c r="L15" s="25" t="s">
        <v>50</v>
      </c>
      <c r="M15" s="27" t="s">
        <v>79</v>
      </c>
      <c r="N15" s="27" t="s">
        <v>58</v>
      </c>
      <c r="O15" s="28" t="s">
        <v>80</v>
      </c>
      <c r="P15" s="29" t="s">
        <v>54</v>
      </c>
      <c r="Q15" s="29" t="s">
        <v>54</v>
      </c>
      <c r="R15" s="28" t="s">
        <v>81</v>
      </c>
    </row>
    <row r="16" spans="1:18" ht="62.4">
      <c r="A16" s="370"/>
      <c r="B16" s="373"/>
      <c r="C16" s="376"/>
      <c r="D16" s="378" t="s">
        <v>54</v>
      </c>
      <c r="E16" s="378" t="s">
        <v>82</v>
      </c>
      <c r="F16" s="378" t="s">
        <v>49</v>
      </c>
      <c r="G16" s="375" t="s">
        <v>83</v>
      </c>
      <c r="H16" s="378" t="s">
        <v>49</v>
      </c>
      <c r="I16" s="375" t="s">
        <v>84</v>
      </c>
      <c r="J16" s="25" t="s">
        <v>49</v>
      </c>
      <c r="K16" s="26" t="s">
        <v>50</v>
      </c>
      <c r="L16" s="25" t="s">
        <v>50</v>
      </c>
      <c r="M16" s="27" t="s">
        <v>51</v>
      </c>
      <c r="N16" s="27" t="s">
        <v>85</v>
      </c>
      <c r="O16" s="28" t="s">
        <v>86</v>
      </c>
      <c r="P16" s="29" t="s">
        <v>49</v>
      </c>
      <c r="Q16" s="29" t="s">
        <v>49</v>
      </c>
      <c r="R16" s="28"/>
    </row>
    <row r="17" spans="1:18" ht="46.8">
      <c r="A17" s="370"/>
      <c r="B17" s="373"/>
      <c r="C17" s="376"/>
      <c r="D17" s="379"/>
      <c r="E17" s="379"/>
      <c r="F17" s="379"/>
      <c r="G17" s="376"/>
      <c r="H17" s="380"/>
      <c r="I17" s="377"/>
      <c r="J17" s="30" t="s">
        <v>54</v>
      </c>
      <c r="K17" s="26" t="s">
        <v>50</v>
      </c>
      <c r="L17" s="25" t="s">
        <v>50</v>
      </c>
      <c r="M17" s="27" t="s">
        <v>79</v>
      </c>
      <c r="N17" s="27" t="s">
        <v>58</v>
      </c>
      <c r="O17" s="28" t="s">
        <v>87</v>
      </c>
      <c r="P17" s="29" t="s">
        <v>54</v>
      </c>
      <c r="Q17" s="29" t="s">
        <v>54</v>
      </c>
      <c r="R17" s="28"/>
    </row>
    <row r="18" spans="1:18" ht="46.8">
      <c r="A18" s="370"/>
      <c r="B18" s="373"/>
      <c r="C18" s="376"/>
      <c r="D18" s="379"/>
      <c r="E18" s="379"/>
      <c r="F18" s="379"/>
      <c r="G18" s="376"/>
      <c r="H18" s="378" t="s">
        <v>54</v>
      </c>
      <c r="I18" s="378" t="s">
        <v>88</v>
      </c>
      <c r="J18" s="378" t="s">
        <v>49</v>
      </c>
      <c r="K18" s="375" t="s">
        <v>89</v>
      </c>
      <c r="L18" s="25" t="s">
        <v>49</v>
      </c>
      <c r="M18" s="27" t="s">
        <v>51</v>
      </c>
      <c r="N18" s="27" t="s">
        <v>85</v>
      </c>
      <c r="O18" s="28" t="s">
        <v>90</v>
      </c>
      <c r="P18" s="29" t="s">
        <v>49</v>
      </c>
      <c r="Q18" s="29" t="s">
        <v>49</v>
      </c>
      <c r="R18" s="28"/>
    </row>
    <row r="19" spans="1:18" ht="46.8">
      <c r="A19" s="370"/>
      <c r="B19" s="373"/>
      <c r="C19" s="376"/>
      <c r="D19" s="379"/>
      <c r="E19" s="379"/>
      <c r="F19" s="379"/>
      <c r="G19" s="376"/>
      <c r="H19" s="379"/>
      <c r="I19" s="379"/>
      <c r="J19" s="380"/>
      <c r="K19" s="377"/>
      <c r="L19" s="25" t="s">
        <v>54</v>
      </c>
      <c r="M19" s="27" t="s">
        <v>79</v>
      </c>
      <c r="N19" s="27" t="s">
        <v>58</v>
      </c>
      <c r="O19" s="28" t="s">
        <v>87</v>
      </c>
      <c r="P19" s="29" t="s">
        <v>54</v>
      </c>
      <c r="Q19" s="29" t="s">
        <v>54</v>
      </c>
      <c r="R19" s="28"/>
    </row>
    <row r="20" spans="1:18" ht="46.8">
      <c r="A20" s="370"/>
      <c r="B20" s="373"/>
      <c r="C20" s="376"/>
      <c r="D20" s="379"/>
      <c r="E20" s="379"/>
      <c r="F20" s="380"/>
      <c r="G20" s="377"/>
      <c r="H20" s="380"/>
      <c r="I20" s="380"/>
      <c r="J20" s="25" t="s">
        <v>54</v>
      </c>
      <c r="K20" s="26" t="s">
        <v>50</v>
      </c>
      <c r="L20" s="25" t="s">
        <v>50</v>
      </c>
      <c r="M20" s="27" t="s">
        <v>51</v>
      </c>
      <c r="N20" s="27" t="s">
        <v>85</v>
      </c>
      <c r="O20" s="28" t="s">
        <v>90</v>
      </c>
      <c r="P20" s="29" t="s">
        <v>49</v>
      </c>
      <c r="Q20" s="29" t="s">
        <v>49</v>
      </c>
      <c r="R20" s="28"/>
    </row>
    <row r="21" spans="1:18" ht="46.8">
      <c r="A21" s="370"/>
      <c r="B21" s="373"/>
      <c r="C21" s="376"/>
      <c r="D21" s="379"/>
      <c r="E21" s="379"/>
      <c r="F21" s="378" t="s">
        <v>91</v>
      </c>
      <c r="G21" s="375" t="s">
        <v>83</v>
      </c>
      <c r="H21" s="378" t="s">
        <v>49</v>
      </c>
      <c r="I21" s="375" t="s">
        <v>84</v>
      </c>
      <c r="J21" s="25" t="s">
        <v>49</v>
      </c>
      <c r="K21" s="26" t="s">
        <v>50</v>
      </c>
      <c r="L21" s="25" t="s">
        <v>50</v>
      </c>
      <c r="M21" s="27" t="s">
        <v>51</v>
      </c>
      <c r="N21" s="27" t="s">
        <v>85</v>
      </c>
      <c r="O21" s="28" t="s">
        <v>92</v>
      </c>
      <c r="P21" s="29" t="s">
        <v>49</v>
      </c>
      <c r="Q21" s="29" t="s">
        <v>49</v>
      </c>
      <c r="R21" s="28"/>
    </row>
    <row r="22" spans="1:18" ht="46.8">
      <c r="A22" s="370"/>
      <c r="B22" s="373"/>
      <c r="C22" s="376"/>
      <c r="D22" s="379"/>
      <c r="E22" s="379"/>
      <c r="F22" s="379"/>
      <c r="G22" s="376"/>
      <c r="H22" s="380"/>
      <c r="I22" s="377"/>
      <c r="J22" s="25" t="s">
        <v>54</v>
      </c>
      <c r="K22" s="26" t="s">
        <v>50</v>
      </c>
      <c r="L22" s="25" t="s">
        <v>50</v>
      </c>
      <c r="M22" s="27" t="s">
        <v>79</v>
      </c>
      <c r="N22" s="27" t="s">
        <v>58</v>
      </c>
      <c r="O22" s="28" t="s">
        <v>87</v>
      </c>
      <c r="P22" s="29" t="s">
        <v>54</v>
      </c>
      <c r="Q22" s="29" t="s">
        <v>54</v>
      </c>
      <c r="R22" s="28"/>
    </row>
    <row r="23" spans="1:18" ht="31.2">
      <c r="A23" s="370"/>
      <c r="B23" s="373"/>
      <c r="C23" s="376"/>
      <c r="D23" s="379"/>
      <c r="E23" s="379"/>
      <c r="F23" s="379"/>
      <c r="G23" s="376"/>
      <c r="H23" s="378" t="s">
        <v>54</v>
      </c>
      <c r="I23" s="378" t="s">
        <v>93</v>
      </c>
      <c r="J23" s="378" t="s">
        <v>49</v>
      </c>
      <c r="K23" s="375" t="s">
        <v>94</v>
      </c>
      <c r="L23" s="25" t="s">
        <v>49</v>
      </c>
      <c r="M23" s="27" t="s">
        <v>79</v>
      </c>
      <c r="N23" s="27" t="s">
        <v>58</v>
      </c>
      <c r="O23" s="28" t="s">
        <v>80</v>
      </c>
      <c r="P23" s="29" t="s">
        <v>54</v>
      </c>
      <c r="Q23" s="29" t="s">
        <v>54</v>
      </c>
      <c r="R23" s="28"/>
    </row>
    <row r="24" spans="1:18" ht="46.8">
      <c r="A24" s="370"/>
      <c r="B24" s="373"/>
      <c r="C24" s="376"/>
      <c r="D24" s="379"/>
      <c r="E24" s="379"/>
      <c r="F24" s="379"/>
      <c r="G24" s="376"/>
      <c r="H24" s="379"/>
      <c r="I24" s="379"/>
      <c r="J24" s="380"/>
      <c r="K24" s="377"/>
      <c r="L24" s="25" t="s">
        <v>54</v>
      </c>
      <c r="M24" s="27" t="s">
        <v>51</v>
      </c>
      <c r="N24" s="27" t="s">
        <v>85</v>
      </c>
      <c r="O24" s="28" t="s">
        <v>95</v>
      </c>
      <c r="P24" s="29" t="s">
        <v>49</v>
      </c>
      <c r="Q24" s="29" t="s">
        <v>49</v>
      </c>
      <c r="R24" s="28"/>
    </row>
    <row r="25" spans="1:18" ht="46.8">
      <c r="A25" s="370"/>
      <c r="B25" s="374"/>
      <c r="C25" s="377"/>
      <c r="D25" s="380"/>
      <c r="E25" s="380"/>
      <c r="F25" s="380"/>
      <c r="G25" s="377"/>
      <c r="H25" s="380"/>
      <c r="I25" s="380"/>
      <c r="J25" s="25" t="s">
        <v>54</v>
      </c>
      <c r="K25" s="26" t="s">
        <v>50</v>
      </c>
      <c r="L25" s="25" t="s">
        <v>50</v>
      </c>
      <c r="M25" s="27" t="s">
        <v>51</v>
      </c>
      <c r="N25" s="27" t="s">
        <v>85</v>
      </c>
      <c r="O25" s="28" t="s">
        <v>95</v>
      </c>
      <c r="P25" s="29" t="s">
        <v>49</v>
      </c>
      <c r="Q25" s="29" t="s">
        <v>49</v>
      </c>
      <c r="R25" s="28"/>
    </row>
    <row r="26" spans="1:18" ht="62.4">
      <c r="A26" s="370"/>
      <c r="B26" s="372" t="s">
        <v>96</v>
      </c>
      <c r="C26" s="375" t="s">
        <v>78</v>
      </c>
      <c r="D26" s="25" t="s">
        <v>49</v>
      </c>
      <c r="E26" s="26" t="s">
        <v>50</v>
      </c>
      <c r="F26" s="25" t="s">
        <v>50</v>
      </c>
      <c r="G26" s="26" t="s">
        <v>50</v>
      </c>
      <c r="H26" s="25" t="s">
        <v>50</v>
      </c>
      <c r="I26" s="26" t="s">
        <v>50</v>
      </c>
      <c r="J26" s="25" t="s">
        <v>50</v>
      </c>
      <c r="K26" s="26" t="s">
        <v>50</v>
      </c>
      <c r="L26" s="25" t="s">
        <v>50</v>
      </c>
      <c r="M26" s="27" t="s">
        <v>79</v>
      </c>
      <c r="N26" s="27" t="s">
        <v>58</v>
      </c>
      <c r="O26" s="28" t="s">
        <v>80</v>
      </c>
      <c r="P26" s="29" t="s">
        <v>54</v>
      </c>
      <c r="Q26" s="29" t="s">
        <v>54</v>
      </c>
      <c r="R26" s="28" t="s">
        <v>81</v>
      </c>
    </row>
    <row r="27" spans="1:18" ht="46.8">
      <c r="A27" s="370"/>
      <c r="B27" s="373"/>
      <c r="C27" s="376"/>
      <c r="D27" s="378" t="s">
        <v>54</v>
      </c>
      <c r="E27" s="378" t="s">
        <v>82</v>
      </c>
      <c r="F27" s="378" t="s">
        <v>49</v>
      </c>
      <c r="G27" s="375" t="s">
        <v>83</v>
      </c>
      <c r="H27" s="25" t="s">
        <v>49</v>
      </c>
      <c r="I27" s="26" t="s">
        <v>50</v>
      </c>
      <c r="J27" s="25" t="s">
        <v>50</v>
      </c>
      <c r="K27" s="26" t="s">
        <v>50</v>
      </c>
      <c r="L27" s="25" t="s">
        <v>50</v>
      </c>
      <c r="M27" s="27" t="s">
        <v>57</v>
      </c>
      <c r="N27" s="27" t="s">
        <v>58</v>
      </c>
      <c r="O27" s="28" t="s">
        <v>97</v>
      </c>
      <c r="P27" s="29" t="s">
        <v>54</v>
      </c>
      <c r="Q27" s="29" t="s">
        <v>54</v>
      </c>
      <c r="R27" s="28"/>
    </row>
    <row r="28" spans="1:18" ht="31.2">
      <c r="A28" s="370"/>
      <c r="B28" s="373"/>
      <c r="C28" s="376"/>
      <c r="D28" s="379"/>
      <c r="E28" s="379"/>
      <c r="F28" s="379"/>
      <c r="G28" s="376"/>
      <c r="H28" s="378" t="s">
        <v>54</v>
      </c>
      <c r="I28" s="378" t="s">
        <v>88</v>
      </c>
      <c r="J28" s="378" t="s">
        <v>49</v>
      </c>
      <c r="K28" s="375" t="s">
        <v>89</v>
      </c>
      <c r="L28" s="25" t="s">
        <v>49</v>
      </c>
      <c r="M28" s="27" t="s">
        <v>57</v>
      </c>
      <c r="N28" s="27" t="s">
        <v>58</v>
      </c>
      <c r="O28" s="28" t="s">
        <v>98</v>
      </c>
      <c r="P28" s="29" t="s">
        <v>54</v>
      </c>
      <c r="Q28" s="29" t="s">
        <v>49</v>
      </c>
      <c r="R28" s="28"/>
    </row>
    <row r="29" spans="1:18" ht="46.8">
      <c r="A29" s="370"/>
      <c r="B29" s="373"/>
      <c r="C29" s="376"/>
      <c r="D29" s="379"/>
      <c r="E29" s="379"/>
      <c r="F29" s="379"/>
      <c r="G29" s="376"/>
      <c r="H29" s="379"/>
      <c r="I29" s="379"/>
      <c r="J29" s="380"/>
      <c r="K29" s="377"/>
      <c r="L29" s="25" t="s">
        <v>54</v>
      </c>
      <c r="M29" s="27" t="s">
        <v>79</v>
      </c>
      <c r="N29" s="27" t="s">
        <v>58</v>
      </c>
      <c r="O29" s="28" t="s">
        <v>87</v>
      </c>
      <c r="P29" s="29" t="s">
        <v>54</v>
      </c>
      <c r="Q29" s="29" t="s">
        <v>54</v>
      </c>
      <c r="R29" s="28"/>
    </row>
    <row r="30" spans="1:18" ht="31.2">
      <c r="A30" s="370"/>
      <c r="B30" s="373"/>
      <c r="C30" s="376"/>
      <c r="D30" s="379"/>
      <c r="E30" s="379"/>
      <c r="F30" s="380"/>
      <c r="G30" s="377"/>
      <c r="H30" s="380"/>
      <c r="I30" s="380"/>
      <c r="J30" s="25" t="s">
        <v>54</v>
      </c>
      <c r="K30" s="26" t="s">
        <v>50</v>
      </c>
      <c r="L30" s="25" t="s">
        <v>50</v>
      </c>
      <c r="M30" s="27" t="s">
        <v>57</v>
      </c>
      <c r="N30" s="27" t="s">
        <v>58</v>
      </c>
      <c r="O30" s="28" t="s">
        <v>98</v>
      </c>
      <c r="P30" s="29" t="s">
        <v>54</v>
      </c>
      <c r="Q30" s="29" t="s">
        <v>49</v>
      </c>
      <c r="R30" s="28"/>
    </row>
    <row r="31" spans="1:18" ht="46.8">
      <c r="A31" s="370"/>
      <c r="B31" s="373"/>
      <c r="C31" s="376"/>
      <c r="D31" s="379"/>
      <c r="E31" s="379"/>
      <c r="F31" s="378" t="s">
        <v>91</v>
      </c>
      <c r="G31" s="375" t="s">
        <v>83</v>
      </c>
      <c r="H31" s="25" t="s">
        <v>49</v>
      </c>
      <c r="I31" s="26" t="s">
        <v>50</v>
      </c>
      <c r="J31" s="25" t="s">
        <v>50</v>
      </c>
      <c r="K31" s="26" t="s">
        <v>50</v>
      </c>
      <c r="L31" s="25" t="s">
        <v>50</v>
      </c>
      <c r="M31" s="27" t="s">
        <v>57</v>
      </c>
      <c r="N31" s="27" t="s">
        <v>58</v>
      </c>
      <c r="O31" s="28" t="s">
        <v>99</v>
      </c>
      <c r="P31" s="29" t="s">
        <v>54</v>
      </c>
      <c r="Q31" s="29" t="s">
        <v>54</v>
      </c>
      <c r="R31" s="28"/>
    </row>
    <row r="32" spans="1:18" ht="31.2">
      <c r="A32" s="370"/>
      <c r="B32" s="373"/>
      <c r="C32" s="376"/>
      <c r="D32" s="379"/>
      <c r="E32" s="379"/>
      <c r="F32" s="379"/>
      <c r="G32" s="376"/>
      <c r="H32" s="378" t="s">
        <v>54</v>
      </c>
      <c r="I32" s="378" t="s">
        <v>93</v>
      </c>
      <c r="J32" s="378" t="s">
        <v>49</v>
      </c>
      <c r="K32" s="375" t="s">
        <v>94</v>
      </c>
      <c r="L32" s="25" t="s">
        <v>49</v>
      </c>
      <c r="M32" s="27" t="s">
        <v>79</v>
      </c>
      <c r="N32" s="27" t="s">
        <v>58</v>
      </c>
      <c r="O32" s="28" t="s">
        <v>80</v>
      </c>
      <c r="P32" s="29" t="s">
        <v>54</v>
      </c>
      <c r="Q32" s="29" t="s">
        <v>54</v>
      </c>
      <c r="R32" s="28"/>
    </row>
    <row r="33" spans="1:18" ht="31.2">
      <c r="A33" s="370"/>
      <c r="B33" s="373"/>
      <c r="C33" s="376"/>
      <c r="D33" s="379"/>
      <c r="E33" s="379"/>
      <c r="F33" s="379"/>
      <c r="G33" s="376"/>
      <c r="H33" s="379"/>
      <c r="I33" s="379"/>
      <c r="J33" s="380"/>
      <c r="K33" s="377"/>
      <c r="L33" s="25" t="s">
        <v>54</v>
      </c>
      <c r="M33" s="27" t="s">
        <v>57</v>
      </c>
      <c r="N33" s="27" t="s">
        <v>58</v>
      </c>
      <c r="O33" s="28" t="s">
        <v>100</v>
      </c>
      <c r="P33" s="29" t="s">
        <v>54</v>
      </c>
      <c r="Q33" s="29" t="s">
        <v>49</v>
      </c>
      <c r="R33" s="28"/>
    </row>
    <row r="34" spans="1:18" ht="31.2">
      <c r="A34" s="370"/>
      <c r="B34" s="374"/>
      <c r="C34" s="377"/>
      <c r="D34" s="380"/>
      <c r="E34" s="380"/>
      <c r="F34" s="380"/>
      <c r="G34" s="377"/>
      <c r="H34" s="380"/>
      <c r="I34" s="380"/>
      <c r="J34" s="25" t="s">
        <v>54</v>
      </c>
      <c r="K34" s="26" t="s">
        <v>50</v>
      </c>
      <c r="L34" s="25" t="s">
        <v>50</v>
      </c>
      <c r="M34" s="27" t="s">
        <v>57</v>
      </c>
      <c r="N34" s="27" t="s">
        <v>58</v>
      </c>
      <c r="O34" s="28" t="s">
        <v>100</v>
      </c>
      <c r="P34" s="29" t="s">
        <v>54</v>
      </c>
      <c r="Q34" s="29" t="s">
        <v>49</v>
      </c>
      <c r="R34" s="28"/>
    </row>
    <row r="35" spans="1:18" ht="62.4">
      <c r="A35" s="370"/>
      <c r="B35" s="372" t="s">
        <v>101</v>
      </c>
      <c r="C35" s="375" t="s">
        <v>83</v>
      </c>
      <c r="D35" s="25" t="s">
        <v>49</v>
      </c>
      <c r="E35" s="26" t="s">
        <v>50</v>
      </c>
      <c r="F35" s="25" t="s">
        <v>50</v>
      </c>
      <c r="G35" s="26" t="s">
        <v>50</v>
      </c>
      <c r="H35" s="25" t="s">
        <v>50</v>
      </c>
      <c r="I35" s="26" t="s">
        <v>50</v>
      </c>
      <c r="J35" s="25" t="s">
        <v>50</v>
      </c>
      <c r="K35" s="26" t="s">
        <v>50</v>
      </c>
      <c r="L35" s="25" t="s">
        <v>50</v>
      </c>
      <c r="M35" s="27" t="s">
        <v>57</v>
      </c>
      <c r="N35" s="27" t="s">
        <v>58</v>
      </c>
      <c r="O35" s="28" t="s">
        <v>102</v>
      </c>
      <c r="P35" s="29" t="s">
        <v>54</v>
      </c>
      <c r="Q35" s="29" t="s">
        <v>54</v>
      </c>
      <c r="R35" s="28" t="s">
        <v>81</v>
      </c>
    </row>
    <row r="36" spans="1:18" ht="31.2">
      <c r="A36" s="370"/>
      <c r="B36" s="373"/>
      <c r="C36" s="376"/>
      <c r="D36" s="378" t="s">
        <v>54</v>
      </c>
      <c r="E36" s="378" t="s">
        <v>82</v>
      </c>
      <c r="F36" s="378" t="s">
        <v>49</v>
      </c>
      <c r="G36" s="375" t="s">
        <v>88</v>
      </c>
      <c r="H36" s="25" t="s">
        <v>54</v>
      </c>
      <c r="I36" s="26" t="s">
        <v>50</v>
      </c>
      <c r="J36" s="25" t="s">
        <v>50</v>
      </c>
      <c r="K36" s="26" t="s">
        <v>50</v>
      </c>
      <c r="L36" s="25" t="s">
        <v>50</v>
      </c>
      <c r="M36" s="27" t="s">
        <v>57</v>
      </c>
      <c r="N36" s="27" t="s">
        <v>58</v>
      </c>
      <c r="O36" s="28" t="s">
        <v>103</v>
      </c>
      <c r="P36" s="29" t="s">
        <v>54</v>
      </c>
      <c r="Q36" s="29" t="s">
        <v>49</v>
      </c>
      <c r="R36" s="28"/>
    </row>
    <row r="37" spans="1:18" ht="31.2">
      <c r="A37" s="370"/>
      <c r="B37" s="373"/>
      <c r="C37" s="376"/>
      <c r="D37" s="379"/>
      <c r="E37" s="379"/>
      <c r="F37" s="379"/>
      <c r="G37" s="376"/>
      <c r="H37" s="378" t="s">
        <v>49</v>
      </c>
      <c r="I37" s="378" t="s">
        <v>89</v>
      </c>
      <c r="J37" s="25" t="s">
        <v>49</v>
      </c>
      <c r="K37" s="26" t="s">
        <v>50</v>
      </c>
      <c r="L37" s="25" t="s">
        <v>50</v>
      </c>
      <c r="M37" s="27" t="s">
        <v>57</v>
      </c>
      <c r="N37" s="27" t="s">
        <v>58</v>
      </c>
      <c r="O37" s="28" t="s">
        <v>103</v>
      </c>
      <c r="P37" s="29" t="s">
        <v>54</v>
      </c>
      <c r="Q37" s="29" t="s">
        <v>49</v>
      </c>
      <c r="R37" s="31"/>
    </row>
    <row r="38" spans="1:18" ht="46.8">
      <c r="A38" s="370"/>
      <c r="B38" s="373"/>
      <c r="C38" s="376"/>
      <c r="D38" s="379"/>
      <c r="E38" s="379"/>
      <c r="F38" s="380"/>
      <c r="G38" s="377"/>
      <c r="H38" s="380"/>
      <c r="I38" s="380"/>
      <c r="J38" s="25" t="s">
        <v>54</v>
      </c>
      <c r="K38" s="26" t="s">
        <v>50</v>
      </c>
      <c r="L38" s="25" t="s">
        <v>50</v>
      </c>
      <c r="M38" s="27" t="s">
        <v>79</v>
      </c>
      <c r="N38" s="27" t="s">
        <v>58</v>
      </c>
      <c r="O38" s="28" t="s">
        <v>87</v>
      </c>
      <c r="P38" s="29" t="s">
        <v>54</v>
      </c>
      <c r="Q38" s="29" t="s">
        <v>54</v>
      </c>
      <c r="R38" s="28"/>
    </row>
    <row r="39" spans="1:18" ht="31.2">
      <c r="A39" s="370"/>
      <c r="B39" s="373"/>
      <c r="C39" s="376"/>
      <c r="D39" s="379"/>
      <c r="E39" s="379"/>
      <c r="F39" s="378" t="s">
        <v>91</v>
      </c>
      <c r="G39" s="375" t="s">
        <v>93</v>
      </c>
      <c r="H39" s="25" t="s">
        <v>54</v>
      </c>
      <c r="I39" s="26" t="s">
        <v>50</v>
      </c>
      <c r="J39" s="25" t="s">
        <v>50</v>
      </c>
      <c r="K39" s="26" t="s">
        <v>50</v>
      </c>
      <c r="L39" s="25" t="s">
        <v>50</v>
      </c>
      <c r="M39" s="27" t="s">
        <v>57</v>
      </c>
      <c r="N39" s="27" t="s">
        <v>58</v>
      </c>
      <c r="O39" s="28" t="s">
        <v>104</v>
      </c>
      <c r="P39" s="29" t="s">
        <v>54</v>
      </c>
      <c r="Q39" s="29" t="s">
        <v>54</v>
      </c>
      <c r="R39" s="28"/>
    </row>
    <row r="40" spans="1:18" ht="31.2">
      <c r="A40" s="370"/>
      <c r="B40" s="373"/>
      <c r="C40" s="376"/>
      <c r="D40" s="379"/>
      <c r="E40" s="379"/>
      <c r="F40" s="379"/>
      <c r="G40" s="376"/>
      <c r="H40" s="378" t="s">
        <v>49</v>
      </c>
      <c r="I40" s="378" t="s">
        <v>94</v>
      </c>
      <c r="J40" s="25" t="s">
        <v>49</v>
      </c>
      <c r="K40" s="26" t="s">
        <v>50</v>
      </c>
      <c r="L40" s="25" t="s">
        <v>50</v>
      </c>
      <c r="M40" s="27" t="s">
        <v>79</v>
      </c>
      <c r="N40" s="27" t="s">
        <v>58</v>
      </c>
      <c r="O40" s="28" t="s">
        <v>80</v>
      </c>
      <c r="P40" s="29" t="s">
        <v>54</v>
      </c>
      <c r="Q40" s="29" t="s">
        <v>54</v>
      </c>
      <c r="R40" s="28"/>
    </row>
    <row r="41" spans="1:18" ht="31.2">
      <c r="A41" s="370"/>
      <c r="B41" s="374"/>
      <c r="C41" s="377"/>
      <c r="D41" s="380"/>
      <c r="E41" s="380"/>
      <c r="F41" s="380"/>
      <c r="G41" s="377"/>
      <c r="H41" s="380"/>
      <c r="I41" s="380"/>
      <c r="J41" s="25" t="s">
        <v>54</v>
      </c>
      <c r="K41" s="26" t="s">
        <v>50</v>
      </c>
      <c r="L41" s="25" t="s">
        <v>50</v>
      </c>
      <c r="M41" s="27" t="s">
        <v>57</v>
      </c>
      <c r="N41" s="27" t="s">
        <v>58</v>
      </c>
      <c r="O41" s="28" t="s">
        <v>104</v>
      </c>
      <c r="P41" s="29" t="s">
        <v>54</v>
      </c>
      <c r="Q41" s="29" t="s">
        <v>49</v>
      </c>
      <c r="R41" s="28"/>
    </row>
    <row r="42" spans="1:18" ht="46.8">
      <c r="A42" s="370"/>
      <c r="B42" s="372" t="s">
        <v>105</v>
      </c>
      <c r="C42" s="375" t="s">
        <v>106</v>
      </c>
      <c r="D42" s="378" t="s">
        <v>49</v>
      </c>
      <c r="E42" s="378" t="s">
        <v>48</v>
      </c>
      <c r="F42" s="25" t="s">
        <v>49</v>
      </c>
      <c r="G42" s="26" t="s">
        <v>50</v>
      </c>
      <c r="H42" s="25" t="s">
        <v>50</v>
      </c>
      <c r="I42" s="26" t="s">
        <v>50</v>
      </c>
      <c r="J42" s="25" t="s">
        <v>50</v>
      </c>
      <c r="K42" s="26" t="s">
        <v>50</v>
      </c>
      <c r="L42" s="25" t="s">
        <v>50</v>
      </c>
      <c r="M42" s="27" t="s">
        <v>51</v>
      </c>
      <c r="N42" s="27" t="s">
        <v>52</v>
      </c>
      <c r="O42" s="28" t="s">
        <v>107</v>
      </c>
      <c r="P42" s="29" t="s">
        <v>49</v>
      </c>
      <c r="Q42" s="29" t="s">
        <v>49</v>
      </c>
      <c r="R42" s="28"/>
    </row>
    <row r="43" spans="1:18" ht="46.8">
      <c r="A43" s="370"/>
      <c r="B43" s="373"/>
      <c r="C43" s="376"/>
      <c r="D43" s="379"/>
      <c r="E43" s="379"/>
      <c r="F43" s="390" t="s">
        <v>54</v>
      </c>
      <c r="G43" s="375" t="s">
        <v>55</v>
      </c>
      <c r="H43" s="25" t="s">
        <v>49</v>
      </c>
      <c r="I43" s="26" t="s">
        <v>50</v>
      </c>
      <c r="J43" s="25" t="s">
        <v>50</v>
      </c>
      <c r="K43" s="26" t="s">
        <v>50</v>
      </c>
      <c r="L43" s="25" t="s">
        <v>50</v>
      </c>
      <c r="M43" s="27" t="s">
        <v>51</v>
      </c>
      <c r="N43" s="27" t="s">
        <v>52</v>
      </c>
      <c r="O43" s="28" t="s">
        <v>108</v>
      </c>
      <c r="P43" s="29" t="s">
        <v>49</v>
      </c>
      <c r="Q43" s="29" t="s">
        <v>49</v>
      </c>
      <c r="R43" s="32"/>
    </row>
    <row r="44" spans="1:18" ht="46.8">
      <c r="A44" s="370"/>
      <c r="B44" s="373"/>
      <c r="C44" s="376"/>
      <c r="D44" s="379"/>
      <c r="E44" s="379"/>
      <c r="F44" s="391"/>
      <c r="G44" s="376"/>
      <c r="H44" s="390" t="s">
        <v>54</v>
      </c>
      <c r="I44" s="375" t="s">
        <v>63</v>
      </c>
      <c r="J44" s="25" t="s">
        <v>49</v>
      </c>
      <c r="K44" s="26" t="s">
        <v>50</v>
      </c>
      <c r="L44" s="25" t="s">
        <v>50</v>
      </c>
      <c r="M44" s="27" t="s">
        <v>57</v>
      </c>
      <c r="N44" s="27" t="s">
        <v>58</v>
      </c>
      <c r="O44" s="28" t="s">
        <v>109</v>
      </c>
      <c r="P44" s="29" t="s">
        <v>49</v>
      </c>
      <c r="Q44" s="29" t="s">
        <v>49</v>
      </c>
      <c r="R44" s="32"/>
    </row>
    <row r="45" spans="1:18" ht="46.8">
      <c r="A45" s="370"/>
      <c r="B45" s="373"/>
      <c r="C45" s="376"/>
      <c r="D45" s="380"/>
      <c r="E45" s="380"/>
      <c r="F45" s="392"/>
      <c r="G45" s="377"/>
      <c r="H45" s="392"/>
      <c r="I45" s="377"/>
      <c r="J45" s="30" t="s">
        <v>54</v>
      </c>
      <c r="K45" s="26" t="s">
        <v>50</v>
      </c>
      <c r="L45" s="25" t="s">
        <v>50</v>
      </c>
      <c r="M45" s="27" t="s">
        <v>57</v>
      </c>
      <c r="N45" s="27" t="s">
        <v>58</v>
      </c>
      <c r="O45" s="28" t="s">
        <v>110</v>
      </c>
      <c r="P45" s="29" t="s">
        <v>54</v>
      </c>
      <c r="Q45" s="29" t="s">
        <v>49</v>
      </c>
      <c r="R45" s="32"/>
    </row>
    <row r="46" spans="1:18" ht="15.6">
      <c r="A46" s="370"/>
      <c r="B46" s="374"/>
      <c r="C46" s="377"/>
      <c r="D46" s="30" t="s">
        <v>54</v>
      </c>
      <c r="E46" s="26" t="s">
        <v>50</v>
      </c>
      <c r="F46" s="25" t="s">
        <v>50</v>
      </c>
      <c r="G46" s="26" t="s">
        <v>50</v>
      </c>
      <c r="H46" s="25" t="s">
        <v>50</v>
      </c>
      <c r="I46" s="26" t="s">
        <v>50</v>
      </c>
      <c r="J46" s="25" t="s">
        <v>50</v>
      </c>
      <c r="K46" s="26" t="s">
        <v>50</v>
      </c>
      <c r="L46" s="25" t="s">
        <v>50</v>
      </c>
      <c r="M46" s="27" t="s">
        <v>57</v>
      </c>
      <c r="N46" s="27" t="s">
        <v>58</v>
      </c>
      <c r="O46" s="32" t="s">
        <v>111</v>
      </c>
      <c r="P46" s="33" t="s">
        <v>54</v>
      </c>
      <c r="Q46" s="29" t="s">
        <v>49</v>
      </c>
      <c r="R46" s="32"/>
    </row>
    <row r="47" spans="1:18" ht="15.6">
      <c r="A47" s="370"/>
      <c r="B47" s="372" t="s">
        <v>112</v>
      </c>
      <c r="C47" s="375" t="s">
        <v>113</v>
      </c>
      <c r="D47" s="30" t="s">
        <v>49</v>
      </c>
      <c r="E47" s="393" t="s">
        <v>114</v>
      </c>
      <c r="F47" s="394"/>
      <c r="G47" s="394"/>
      <c r="H47" s="394"/>
      <c r="I47" s="394"/>
      <c r="J47" s="394"/>
      <c r="K47" s="394"/>
      <c r="L47" s="395"/>
      <c r="M47" s="27" t="s">
        <v>50</v>
      </c>
      <c r="N47" s="27" t="s">
        <v>50</v>
      </c>
      <c r="O47" s="27" t="s">
        <v>50</v>
      </c>
      <c r="P47" s="27" t="s">
        <v>50</v>
      </c>
      <c r="Q47" s="27" t="s">
        <v>50</v>
      </c>
      <c r="R47" s="32"/>
    </row>
    <row r="48" spans="1:18" ht="120.6" customHeight="1">
      <c r="A48" s="370"/>
      <c r="B48" s="374"/>
      <c r="C48" s="377"/>
      <c r="D48" s="30" t="s">
        <v>115</v>
      </c>
      <c r="E48" s="26" t="s">
        <v>50</v>
      </c>
      <c r="F48" s="25" t="s">
        <v>50</v>
      </c>
      <c r="G48" s="26" t="s">
        <v>50</v>
      </c>
      <c r="H48" s="25" t="s">
        <v>50</v>
      </c>
      <c r="I48" s="26" t="s">
        <v>50</v>
      </c>
      <c r="J48" s="25" t="s">
        <v>50</v>
      </c>
      <c r="K48" s="26" t="s">
        <v>50</v>
      </c>
      <c r="L48" s="25" t="s">
        <v>50</v>
      </c>
      <c r="M48" s="27" t="s">
        <v>79</v>
      </c>
      <c r="N48" s="27" t="s">
        <v>58</v>
      </c>
      <c r="O48" s="32" t="s">
        <v>116</v>
      </c>
      <c r="P48" s="33" t="s">
        <v>54</v>
      </c>
      <c r="Q48" s="33" t="s">
        <v>54</v>
      </c>
      <c r="R48" s="32" t="s">
        <v>117</v>
      </c>
    </row>
    <row r="49" spans="1:18" ht="28.8">
      <c r="A49" s="370"/>
      <c r="B49" s="372" t="s">
        <v>118</v>
      </c>
      <c r="C49" s="387" t="s">
        <v>119</v>
      </c>
      <c r="D49" s="33" t="s">
        <v>49</v>
      </c>
      <c r="E49" s="26" t="s">
        <v>50</v>
      </c>
      <c r="F49" s="25" t="s">
        <v>50</v>
      </c>
      <c r="G49" s="26" t="s">
        <v>50</v>
      </c>
      <c r="H49" s="25" t="s">
        <v>50</v>
      </c>
      <c r="I49" s="26" t="s">
        <v>50</v>
      </c>
      <c r="J49" s="25" t="s">
        <v>50</v>
      </c>
      <c r="K49" s="26" t="s">
        <v>50</v>
      </c>
      <c r="L49" s="25" t="s">
        <v>50</v>
      </c>
      <c r="M49" s="34" t="s">
        <v>79</v>
      </c>
      <c r="N49" s="34" t="s">
        <v>58</v>
      </c>
      <c r="O49" s="33" t="s">
        <v>120</v>
      </c>
      <c r="P49" s="33" t="s">
        <v>54</v>
      </c>
      <c r="Q49" s="33" t="s">
        <v>54</v>
      </c>
      <c r="R49" s="32"/>
    </row>
    <row r="50" spans="1:18" ht="28.8">
      <c r="A50" s="370"/>
      <c r="B50" s="373"/>
      <c r="C50" s="388"/>
      <c r="D50" s="387" t="s">
        <v>54</v>
      </c>
      <c r="E50" s="387" t="s">
        <v>121</v>
      </c>
      <c r="F50" s="30" t="s">
        <v>49</v>
      </c>
      <c r="G50" s="26" t="s">
        <v>50</v>
      </c>
      <c r="H50" s="25" t="s">
        <v>50</v>
      </c>
      <c r="I50" s="26" t="s">
        <v>50</v>
      </c>
      <c r="J50" s="25" t="s">
        <v>50</v>
      </c>
      <c r="K50" s="26" t="s">
        <v>50</v>
      </c>
      <c r="L50" s="25" t="s">
        <v>50</v>
      </c>
      <c r="M50" s="34" t="s">
        <v>79</v>
      </c>
      <c r="N50" s="34" t="s">
        <v>58</v>
      </c>
      <c r="O50" s="33" t="s">
        <v>122</v>
      </c>
      <c r="P50" s="33" t="s">
        <v>54</v>
      </c>
      <c r="Q50" s="33" t="s">
        <v>54</v>
      </c>
      <c r="R50" s="32"/>
    </row>
    <row r="51" spans="1:18" ht="28.8">
      <c r="A51" s="370"/>
      <c r="B51" s="373"/>
      <c r="C51" s="388"/>
      <c r="D51" s="388"/>
      <c r="E51" s="388"/>
      <c r="F51" s="390" t="s">
        <v>54</v>
      </c>
      <c r="G51" s="384" t="s">
        <v>123</v>
      </c>
      <c r="H51" s="390" t="s">
        <v>124</v>
      </c>
      <c r="I51" s="384" t="s">
        <v>125</v>
      </c>
      <c r="J51" s="30" t="s">
        <v>49</v>
      </c>
      <c r="K51" s="26" t="s">
        <v>50</v>
      </c>
      <c r="L51" s="25" t="s">
        <v>50</v>
      </c>
      <c r="M51" s="34" t="s">
        <v>57</v>
      </c>
      <c r="N51" s="34" t="s">
        <v>58</v>
      </c>
      <c r="O51" s="32" t="s">
        <v>126</v>
      </c>
      <c r="P51" s="33" t="s">
        <v>49</v>
      </c>
      <c r="Q51" s="33" t="s">
        <v>49</v>
      </c>
      <c r="R51" s="32"/>
    </row>
    <row r="52" spans="1:18" ht="28.8">
      <c r="A52" s="370"/>
      <c r="B52" s="373"/>
      <c r="C52" s="388"/>
      <c r="D52" s="388"/>
      <c r="E52" s="388"/>
      <c r="F52" s="391"/>
      <c r="G52" s="385"/>
      <c r="H52" s="392"/>
      <c r="I52" s="386"/>
      <c r="J52" s="30" t="s">
        <v>54</v>
      </c>
      <c r="K52" s="26" t="s">
        <v>50</v>
      </c>
      <c r="L52" s="25" t="s">
        <v>50</v>
      </c>
      <c r="M52" s="34" t="s">
        <v>57</v>
      </c>
      <c r="N52" s="34" t="s">
        <v>58</v>
      </c>
      <c r="O52" s="32" t="s">
        <v>127</v>
      </c>
      <c r="P52" s="33" t="s">
        <v>54</v>
      </c>
      <c r="Q52" s="33" t="s">
        <v>49</v>
      </c>
      <c r="R52" s="32"/>
    </row>
    <row r="53" spans="1:18" ht="28.8">
      <c r="A53" s="370"/>
      <c r="B53" s="373"/>
      <c r="C53" s="388"/>
      <c r="D53" s="388"/>
      <c r="E53" s="388"/>
      <c r="F53" s="391"/>
      <c r="G53" s="385"/>
      <c r="H53" s="390" t="s">
        <v>128</v>
      </c>
      <c r="I53" s="384" t="s">
        <v>125</v>
      </c>
      <c r="J53" s="30" t="s">
        <v>49</v>
      </c>
      <c r="K53" s="26" t="s">
        <v>50</v>
      </c>
      <c r="L53" s="25" t="s">
        <v>50</v>
      </c>
      <c r="M53" s="34" t="s">
        <v>57</v>
      </c>
      <c r="N53" s="34" t="s">
        <v>58</v>
      </c>
      <c r="O53" s="32" t="s">
        <v>129</v>
      </c>
      <c r="P53" s="33" t="s">
        <v>49</v>
      </c>
      <c r="Q53" s="33" t="s">
        <v>49</v>
      </c>
      <c r="R53" s="32"/>
    </row>
    <row r="54" spans="1:18" ht="28.8">
      <c r="A54" s="370"/>
      <c r="B54" s="373"/>
      <c r="C54" s="388"/>
      <c r="D54" s="388"/>
      <c r="E54" s="388"/>
      <c r="F54" s="391"/>
      <c r="G54" s="385"/>
      <c r="H54" s="392"/>
      <c r="I54" s="386"/>
      <c r="J54" s="30" t="s">
        <v>54</v>
      </c>
      <c r="K54" s="26" t="s">
        <v>50</v>
      </c>
      <c r="L54" s="25" t="s">
        <v>50</v>
      </c>
      <c r="M54" s="34" t="s">
        <v>57</v>
      </c>
      <c r="N54" s="34" t="s">
        <v>58</v>
      </c>
      <c r="O54" s="32" t="s">
        <v>130</v>
      </c>
      <c r="P54" s="33" t="s">
        <v>54</v>
      </c>
      <c r="Q54" s="33" t="s">
        <v>49</v>
      </c>
      <c r="R54" s="32"/>
    </row>
    <row r="55" spans="1:18" ht="28.8">
      <c r="A55" s="370"/>
      <c r="B55" s="373"/>
      <c r="C55" s="388"/>
      <c r="D55" s="388"/>
      <c r="E55" s="388"/>
      <c r="F55" s="391"/>
      <c r="G55" s="385"/>
      <c r="H55" s="390" t="s">
        <v>131</v>
      </c>
      <c r="I55" s="384" t="s">
        <v>125</v>
      </c>
      <c r="J55" s="30" t="s">
        <v>49</v>
      </c>
      <c r="K55" s="26" t="s">
        <v>50</v>
      </c>
      <c r="L55" s="25" t="s">
        <v>50</v>
      </c>
      <c r="M55" s="34" t="s">
        <v>57</v>
      </c>
      <c r="N55" s="34" t="s">
        <v>58</v>
      </c>
      <c r="O55" s="32" t="s">
        <v>132</v>
      </c>
      <c r="P55" s="33" t="s">
        <v>49</v>
      </c>
      <c r="Q55" s="33" t="s">
        <v>49</v>
      </c>
      <c r="R55" s="32"/>
    </row>
    <row r="56" spans="1:18" ht="28.8">
      <c r="A56" s="370"/>
      <c r="B56" s="374"/>
      <c r="C56" s="389"/>
      <c r="D56" s="389"/>
      <c r="E56" s="389"/>
      <c r="F56" s="392"/>
      <c r="G56" s="386"/>
      <c r="H56" s="392"/>
      <c r="I56" s="386"/>
      <c r="J56" s="30" t="s">
        <v>54</v>
      </c>
      <c r="K56" s="26" t="s">
        <v>50</v>
      </c>
      <c r="L56" s="25" t="s">
        <v>50</v>
      </c>
      <c r="M56" s="34" t="s">
        <v>57</v>
      </c>
      <c r="N56" s="34" t="s">
        <v>58</v>
      </c>
      <c r="O56" s="32" t="s">
        <v>133</v>
      </c>
      <c r="P56" s="33" t="s">
        <v>54</v>
      </c>
      <c r="Q56" s="33" t="s">
        <v>49</v>
      </c>
      <c r="R56" s="32"/>
    </row>
    <row r="57" spans="1:18" ht="115.2" customHeight="1">
      <c r="A57" s="370"/>
      <c r="B57" s="381" t="s">
        <v>461</v>
      </c>
      <c r="C57" s="384" t="s">
        <v>134</v>
      </c>
      <c r="D57" s="30" t="s">
        <v>135</v>
      </c>
      <c r="E57" s="393" t="s">
        <v>136</v>
      </c>
      <c r="F57" s="394"/>
      <c r="G57" s="394"/>
      <c r="H57" s="394"/>
      <c r="I57" s="394"/>
      <c r="J57" s="394"/>
      <c r="K57" s="394"/>
      <c r="L57" s="395"/>
      <c r="M57" s="26" t="s">
        <v>50</v>
      </c>
      <c r="N57" s="26" t="s">
        <v>50</v>
      </c>
      <c r="O57" s="26" t="s">
        <v>50</v>
      </c>
      <c r="P57" s="33"/>
      <c r="Q57" s="33"/>
      <c r="R57" s="32"/>
    </row>
    <row r="58" spans="1:18" ht="57.6">
      <c r="A58" s="370"/>
      <c r="B58" s="382"/>
      <c r="C58" s="385"/>
      <c r="D58" s="390" t="s">
        <v>137</v>
      </c>
      <c r="E58" s="35" t="s">
        <v>138</v>
      </c>
      <c r="F58" s="30" t="s">
        <v>49</v>
      </c>
      <c r="G58" s="26" t="s">
        <v>50</v>
      </c>
      <c r="H58" s="26" t="s">
        <v>50</v>
      </c>
      <c r="I58" s="26" t="s">
        <v>50</v>
      </c>
      <c r="J58" s="26" t="s">
        <v>50</v>
      </c>
      <c r="K58" s="26" t="s">
        <v>50</v>
      </c>
      <c r="L58" s="26" t="s">
        <v>50</v>
      </c>
      <c r="M58" s="34" t="s">
        <v>57</v>
      </c>
      <c r="N58" s="34" t="s">
        <v>58</v>
      </c>
      <c r="O58" s="34" t="s">
        <v>139</v>
      </c>
      <c r="P58" s="33" t="s">
        <v>49</v>
      </c>
      <c r="Q58" s="33" t="s">
        <v>49</v>
      </c>
      <c r="R58" s="32"/>
    </row>
    <row r="59" spans="1:18" ht="28.8">
      <c r="A59" s="370"/>
      <c r="B59" s="382"/>
      <c r="C59" s="385"/>
      <c r="D59" s="391"/>
      <c r="E59" s="26" t="s">
        <v>50</v>
      </c>
      <c r="F59" s="30" t="s">
        <v>54</v>
      </c>
      <c r="G59" s="35" t="s">
        <v>463</v>
      </c>
      <c r="H59" s="30" t="s">
        <v>49</v>
      </c>
      <c r="I59" s="26" t="s">
        <v>50</v>
      </c>
      <c r="J59" s="26" t="s">
        <v>50</v>
      </c>
      <c r="K59" s="26" t="s">
        <v>50</v>
      </c>
      <c r="L59" s="26" t="s">
        <v>50</v>
      </c>
      <c r="M59" s="34" t="s">
        <v>57</v>
      </c>
      <c r="N59" s="34" t="s">
        <v>58</v>
      </c>
      <c r="O59" s="32" t="s">
        <v>140</v>
      </c>
      <c r="P59" s="33" t="s">
        <v>49</v>
      </c>
      <c r="Q59" s="33" t="s">
        <v>49</v>
      </c>
      <c r="R59" s="32"/>
    </row>
    <row r="60" spans="1:18" ht="57.6">
      <c r="A60" s="370"/>
      <c r="B60" s="382"/>
      <c r="C60" s="385"/>
      <c r="D60" s="391"/>
      <c r="E60" s="26" t="s">
        <v>50</v>
      </c>
      <c r="F60" s="26" t="s">
        <v>50</v>
      </c>
      <c r="G60" s="26" t="s">
        <v>50</v>
      </c>
      <c r="H60" s="30" t="s">
        <v>54</v>
      </c>
      <c r="I60" s="35" t="s">
        <v>141</v>
      </c>
      <c r="J60" s="30" t="s">
        <v>49</v>
      </c>
      <c r="K60" s="26" t="s">
        <v>50</v>
      </c>
      <c r="L60" s="26" t="s">
        <v>50</v>
      </c>
      <c r="M60" s="34" t="s">
        <v>57</v>
      </c>
      <c r="N60" s="34" t="s">
        <v>58</v>
      </c>
      <c r="O60" s="32" t="s">
        <v>142</v>
      </c>
      <c r="P60" s="33" t="s">
        <v>49</v>
      </c>
      <c r="Q60" s="33" t="s">
        <v>49</v>
      </c>
      <c r="R60" s="32"/>
    </row>
    <row r="61" spans="1:18" ht="28.8">
      <c r="A61" s="371"/>
      <c r="B61" s="383"/>
      <c r="C61" s="386"/>
      <c r="D61" s="392"/>
      <c r="E61" s="26" t="s">
        <v>50</v>
      </c>
      <c r="F61" s="26" t="s">
        <v>50</v>
      </c>
      <c r="G61" s="26" t="s">
        <v>50</v>
      </c>
      <c r="H61" s="26" t="s">
        <v>50</v>
      </c>
      <c r="I61" s="26" t="s">
        <v>50</v>
      </c>
      <c r="J61" s="30" t="s">
        <v>54</v>
      </c>
      <c r="K61" s="35" t="s">
        <v>143</v>
      </c>
      <c r="L61" s="30" t="s">
        <v>49</v>
      </c>
      <c r="M61" s="34" t="s">
        <v>57</v>
      </c>
      <c r="N61" s="34" t="s">
        <v>58</v>
      </c>
      <c r="O61" s="32" t="s">
        <v>144</v>
      </c>
      <c r="P61" s="33" t="s">
        <v>54</v>
      </c>
      <c r="Q61" s="33" t="s">
        <v>49</v>
      </c>
      <c r="R61" s="32"/>
    </row>
  </sheetData>
  <autoFilter ref="A1:R61" xr:uid="{4794BE6D-4079-4B15-8EE9-9A19D3376756}"/>
  <mergeCells count="100">
    <mergeCell ref="E57:L57"/>
    <mergeCell ref="D58:D61"/>
    <mergeCell ref="G51:G56"/>
    <mergeCell ref="H51:H52"/>
    <mergeCell ref="I51:I52"/>
    <mergeCell ref="H53:H54"/>
    <mergeCell ref="I53:I54"/>
    <mergeCell ref="H55:H56"/>
    <mergeCell ref="I55:I56"/>
    <mergeCell ref="H44:H45"/>
    <mergeCell ref="I44:I45"/>
    <mergeCell ref="B47:B48"/>
    <mergeCell ref="C47:C48"/>
    <mergeCell ref="E47:L47"/>
    <mergeCell ref="B42:B46"/>
    <mergeCell ref="C42:C46"/>
    <mergeCell ref="D42:D45"/>
    <mergeCell ref="E42:E45"/>
    <mergeCell ref="F43:F45"/>
    <mergeCell ref="G43:G45"/>
    <mergeCell ref="B49:B56"/>
    <mergeCell ref="C49:C56"/>
    <mergeCell ref="D50:D56"/>
    <mergeCell ref="E50:E56"/>
    <mergeCell ref="F51:F56"/>
    <mergeCell ref="F36:F38"/>
    <mergeCell ref="G36:G38"/>
    <mergeCell ref="H37:H38"/>
    <mergeCell ref="I37:I38"/>
    <mergeCell ref="F39:F41"/>
    <mergeCell ref="G39:G41"/>
    <mergeCell ref="H40:H41"/>
    <mergeCell ref="I40:I41"/>
    <mergeCell ref="H28:H30"/>
    <mergeCell ref="I28:I30"/>
    <mergeCell ref="J28:J29"/>
    <mergeCell ref="K28:K29"/>
    <mergeCell ref="F31:F34"/>
    <mergeCell ref="G31:G34"/>
    <mergeCell ref="H32:H34"/>
    <mergeCell ref="I32:I34"/>
    <mergeCell ref="J32:J33"/>
    <mergeCell ref="K32:K33"/>
    <mergeCell ref="C26:C34"/>
    <mergeCell ref="D27:D34"/>
    <mergeCell ref="E27:E34"/>
    <mergeCell ref="F27:F30"/>
    <mergeCell ref="G27:G30"/>
    <mergeCell ref="J18:J19"/>
    <mergeCell ref="K18:K19"/>
    <mergeCell ref="F21:F25"/>
    <mergeCell ref="G21:G25"/>
    <mergeCell ref="H21:H22"/>
    <mergeCell ref="I21:I22"/>
    <mergeCell ref="H23:H25"/>
    <mergeCell ref="I23:I25"/>
    <mergeCell ref="J23:J24"/>
    <mergeCell ref="K23:K24"/>
    <mergeCell ref="F16:F20"/>
    <mergeCell ref="G16:G20"/>
    <mergeCell ref="H16:H17"/>
    <mergeCell ref="I16:I17"/>
    <mergeCell ref="H18:H20"/>
    <mergeCell ref="I18:I20"/>
    <mergeCell ref="J7:J8"/>
    <mergeCell ref="K7:K8"/>
    <mergeCell ref="D9:D14"/>
    <mergeCell ref="E9:E14"/>
    <mergeCell ref="F9:F11"/>
    <mergeCell ref="G9:G11"/>
    <mergeCell ref="H10:H11"/>
    <mergeCell ref="I10:I11"/>
    <mergeCell ref="F12:F14"/>
    <mergeCell ref="G12:G14"/>
    <mergeCell ref="H13:H14"/>
    <mergeCell ref="I13:I14"/>
    <mergeCell ref="G2:G4"/>
    <mergeCell ref="H3:H4"/>
    <mergeCell ref="I3:I4"/>
    <mergeCell ref="F5:F8"/>
    <mergeCell ref="G5:G8"/>
    <mergeCell ref="H6:H8"/>
    <mergeCell ref="I6:I8"/>
    <mergeCell ref="F2:F4"/>
    <mergeCell ref="A2:A61"/>
    <mergeCell ref="B2:B14"/>
    <mergeCell ref="C2:C14"/>
    <mergeCell ref="D2:D8"/>
    <mergeCell ref="E2:E8"/>
    <mergeCell ref="B35:B41"/>
    <mergeCell ref="C35:C41"/>
    <mergeCell ref="D36:D41"/>
    <mergeCell ref="E36:E41"/>
    <mergeCell ref="B57:B61"/>
    <mergeCell ref="C57:C61"/>
    <mergeCell ref="B15:B25"/>
    <mergeCell ref="C15:C25"/>
    <mergeCell ref="D16:D25"/>
    <mergeCell ref="E16:E25"/>
    <mergeCell ref="B26:B34"/>
  </mergeCells>
  <pageMargins left="0.7" right="0.7" top="0.75" bottom="0.75" header="0.3" footer="0.3"/>
  <pageSetup paperSize="9" scale="2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2EA7-E889-428C-91A8-640BF643DB7A}">
  <dimension ref="A1:N48"/>
  <sheetViews>
    <sheetView tabSelected="1" zoomScaleNormal="100" workbookViewId="0"/>
    <sheetView view="pageBreakPreview" topLeftCell="A24" zoomScale="63" zoomScaleNormal="70" zoomScaleSheetLayoutView="85" workbookViewId="1">
      <selection activeCell="M24" sqref="M24"/>
    </sheetView>
  </sheetViews>
  <sheetFormatPr defaultColWidth="9.109375" defaultRowHeight="14.4"/>
  <cols>
    <col min="1" max="1" width="21.109375" style="356" customWidth="1"/>
    <col min="2" max="2" width="20.6640625" style="356" customWidth="1"/>
    <col min="3" max="8" width="18.77734375" style="356" customWidth="1"/>
    <col min="9" max="11" width="27.33203125" style="356" customWidth="1"/>
    <col min="12" max="12" width="15.88671875" style="356" customWidth="1"/>
    <col min="13" max="13" width="16.33203125" style="356" customWidth="1"/>
    <col min="14" max="14" width="27.33203125" style="356" customWidth="1"/>
    <col min="15" max="16384" width="9.109375" style="356"/>
  </cols>
  <sheetData>
    <row r="1" spans="1:14" ht="31.2">
      <c r="A1" s="338" t="s">
        <v>28</v>
      </c>
      <c r="B1" s="339" t="s">
        <v>29</v>
      </c>
      <c r="C1" s="340" t="s">
        <v>30</v>
      </c>
      <c r="D1" s="341" t="s">
        <v>31</v>
      </c>
      <c r="E1" s="340" t="s">
        <v>32</v>
      </c>
      <c r="F1" s="341" t="s">
        <v>33</v>
      </c>
      <c r="G1" s="340" t="s">
        <v>34</v>
      </c>
      <c r="H1" s="341" t="s">
        <v>33</v>
      </c>
      <c r="I1" s="354" t="s">
        <v>37</v>
      </c>
      <c r="J1" s="354" t="s">
        <v>38</v>
      </c>
      <c r="K1" s="342" t="s">
        <v>39</v>
      </c>
      <c r="L1" s="342" t="s">
        <v>40</v>
      </c>
      <c r="M1" s="342" t="s">
        <v>464</v>
      </c>
      <c r="N1" s="355" t="s">
        <v>41</v>
      </c>
    </row>
    <row r="2" spans="1:14" ht="63.75" customHeight="1">
      <c r="A2" s="396" t="s">
        <v>465</v>
      </c>
      <c r="B2" s="399" t="s">
        <v>466</v>
      </c>
      <c r="C2" s="400" t="s">
        <v>44</v>
      </c>
      <c r="D2" s="401" t="s">
        <v>467</v>
      </c>
      <c r="E2" s="401" t="s">
        <v>468</v>
      </c>
      <c r="F2" s="352" t="s">
        <v>469</v>
      </c>
      <c r="G2" s="352" t="s">
        <v>50</v>
      </c>
      <c r="H2" s="352" t="s">
        <v>50</v>
      </c>
      <c r="I2" s="352" t="s">
        <v>51</v>
      </c>
      <c r="J2" s="353" t="s">
        <v>470</v>
      </c>
      <c r="K2" s="343" t="s">
        <v>502</v>
      </c>
      <c r="L2" s="344" t="s">
        <v>49</v>
      </c>
      <c r="M2" s="344" t="s">
        <v>49</v>
      </c>
      <c r="N2" s="344"/>
    </row>
    <row r="3" spans="1:14" ht="78" customHeight="1">
      <c r="A3" s="397"/>
      <c r="B3" s="399"/>
      <c r="C3" s="400"/>
      <c r="D3" s="402"/>
      <c r="E3" s="402"/>
      <c r="F3" s="352" t="s">
        <v>115</v>
      </c>
      <c r="G3" s="353" t="s">
        <v>50</v>
      </c>
      <c r="H3" s="353" t="s">
        <v>50</v>
      </c>
      <c r="I3" s="353" t="s">
        <v>51</v>
      </c>
      <c r="J3" s="353" t="s">
        <v>470</v>
      </c>
      <c r="K3" s="343" t="s">
        <v>502</v>
      </c>
      <c r="L3" s="344" t="s">
        <v>471</v>
      </c>
      <c r="M3" s="344" t="s">
        <v>49</v>
      </c>
      <c r="N3" s="344"/>
    </row>
    <row r="4" spans="1:14" ht="66" customHeight="1">
      <c r="A4" s="397"/>
      <c r="B4" s="399"/>
      <c r="C4" s="400"/>
      <c r="D4" s="401" t="s">
        <v>472</v>
      </c>
      <c r="E4" s="401" t="s">
        <v>473</v>
      </c>
      <c r="F4" s="352" t="s">
        <v>469</v>
      </c>
      <c r="G4" s="353" t="s">
        <v>50</v>
      </c>
      <c r="H4" s="353" t="s">
        <v>50</v>
      </c>
      <c r="I4" s="353" t="s">
        <v>51</v>
      </c>
      <c r="J4" s="353" t="s">
        <v>474</v>
      </c>
      <c r="K4" s="344" t="s">
        <v>503</v>
      </c>
      <c r="L4" s="344" t="s">
        <v>49</v>
      </c>
      <c r="M4" s="344" t="s">
        <v>49</v>
      </c>
      <c r="N4" s="344"/>
    </row>
    <row r="5" spans="1:14" ht="77.25" customHeight="1">
      <c r="A5" s="397"/>
      <c r="B5" s="399"/>
      <c r="C5" s="400"/>
      <c r="D5" s="402"/>
      <c r="E5" s="402"/>
      <c r="F5" s="401" t="s">
        <v>115</v>
      </c>
      <c r="G5" s="401" t="s">
        <v>475</v>
      </c>
      <c r="H5" s="353" t="s">
        <v>469</v>
      </c>
      <c r="I5" s="353" t="s">
        <v>51</v>
      </c>
      <c r="J5" s="353" t="s">
        <v>474</v>
      </c>
      <c r="K5" s="344" t="s">
        <v>503</v>
      </c>
      <c r="L5" s="344" t="s">
        <v>471</v>
      </c>
      <c r="M5" s="344" t="s">
        <v>49</v>
      </c>
      <c r="N5" s="344"/>
    </row>
    <row r="6" spans="1:14" ht="122.25" customHeight="1">
      <c r="A6" s="397"/>
      <c r="B6" s="399"/>
      <c r="C6" s="400"/>
      <c r="D6" s="403"/>
      <c r="E6" s="403"/>
      <c r="F6" s="403"/>
      <c r="G6" s="403"/>
      <c r="H6" s="353" t="s">
        <v>115</v>
      </c>
      <c r="I6" s="353" t="s">
        <v>57</v>
      </c>
      <c r="J6" s="353" t="s">
        <v>476</v>
      </c>
      <c r="K6" s="344" t="s">
        <v>504</v>
      </c>
      <c r="L6" s="344" t="s">
        <v>54</v>
      </c>
      <c r="M6" s="344" t="s">
        <v>54</v>
      </c>
      <c r="N6" s="344" t="s">
        <v>477</v>
      </c>
    </row>
    <row r="7" spans="1:14" ht="50.25" customHeight="1">
      <c r="A7" s="397"/>
      <c r="B7" s="399"/>
      <c r="C7" s="400"/>
      <c r="D7" s="401" t="s">
        <v>146</v>
      </c>
      <c r="E7" s="353" t="s">
        <v>469</v>
      </c>
      <c r="F7" s="353" t="s">
        <v>50</v>
      </c>
      <c r="G7" s="353" t="s">
        <v>50</v>
      </c>
      <c r="H7" s="353" t="s">
        <v>50</v>
      </c>
      <c r="I7" s="353" t="s">
        <v>51</v>
      </c>
      <c r="J7" s="345" t="s">
        <v>478</v>
      </c>
      <c r="K7" s="344" t="s">
        <v>505</v>
      </c>
      <c r="L7" s="344" t="s">
        <v>54</v>
      </c>
      <c r="M7" s="344" t="s">
        <v>54</v>
      </c>
      <c r="N7" s="344"/>
    </row>
    <row r="8" spans="1:14" ht="42.75" customHeight="1">
      <c r="A8" s="397"/>
      <c r="B8" s="399"/>
      <c r="C8" s="400"/>
      <c r="D8" s="402"/>
      <c r="E8" s="353" t="s">
        <v>115</v>
      </c>
      <c r="F8" s="353" t="s">
        <v>50</v>
      </c>
      <c r="G8" s="353" t="s">
        <v>50</v>
      </c>
      <c r="H8" s="353" t="s">
        <v>50</v>
      </c>
      <c r="I8" s="353" t="s">
        <v>479</v>
      </c>
      <c r="J8" s="353" t="s">
        <v>58</v>
      </c>
      <c r="K8" s="344" t="s">
        <v>504</v>
      </c>
      <c r="L8" s="344" t="s">
        <v>54</v>
      </c>
      <c r="M8" s="344" t="s">
        <v>54</v>
      </c>
      <c r="N8" s="344"/>
    </row>
    <row r="9" spans="1:14" ht="66" customHeight="1">
      <c r="A9" s="397"/>
      <c r="B9" s="399"/>
      <c r="C9" s="400"/>
      <c r="D9" s="352" t="s">
        <v>480</v>
      </c>
      <c r="E9" s="353" t="s">
        <v>469</v>
      </c>
      <c r="F9" s="352" t="s">
        <v>50</v>
      </c>
      <c r="G9" s="352" t="s">
        <v>50</v>
      </c>
      <c r="H9" s="353" t="s">
        <v>50</v>
      </c>
      <c r="I9" s="353" t="s">
        <v>51</v>
      </c>
      <c r="J9" s="353" t="s">
        <v>470</v>
      </c>
      <c r="K9" s="343" t="s">
        <v>502</v>
      </c>
      <c r="L9" s="344" t="s">
        <v>49</v>
      </c>
      <c r="M9" s="344" t="s">
        <v>49</v>
      </c>
      <c r="N9" s="344"/>
    </row>
    <row r="10" spans="1:14" ht="60" customHeight="1">
      <c r="A10" s="397"/>
      <c r="B10" s="399" t="s">
        <v>481</v>
      </c>
      <c r="C10" s="400" t="s">
        <v>147</v>
      </c>
      <c r="D10" s="401" t="s">
        <v>148</v>
      </c>
      <c r="E10" s="353" t="s">
        <v>469</v>
      </c>
      <c r="F10" s="353" t="s">
        <v>50</v>
      </c>
      <c r="G10" s="353" t="s">
        <v>50</v>
      </c>
      <c r="H10" s="353" t="s">
        <v>50</v>
      </c>
      <c r="I10" s="353" t="s">
        <v>51</v>
      </c>
      <c r="J10" s="353" t="s">
        <v>470</v>
      </c>
      <c r="K10" s="343" t="s">
        <v>502</v>
      </c>
      <c r="L10" s="344" t="s">
        <v>471</v>
      </c>
      <c r="M10" s="344" t="s">
        <v>471</v>
      </c>
      <c r="N10" s="344"/>
    </row>
    <row r="11" spans="1:14" ht="30" customHeight="1">
      <c r="A11" s="397"/>
      <c r="B11" s="399"/>
      <c r="C11" s="400"/>
      <c r="D11" s="403"/>
      <c r="E11" s="353" t="s">
        <v>115</v>
      </c>
      <c r="F11" s="353" t="s">
        <v>50</v>
      </c>
      <c r="G11" s="353" t="s">
        <v>50</v>
      </c>
      <c r="H11" s="353" t="s">
        <v>50</v>
      </c>
      <c r="I11" s="353" t="s">
        <v>79</v>
      </c>
      <c r="J11" s="353" t="s">
        <v>58</v>
      </c>
      <c r="K11" s="344" t="s">
        <v>504</v>
      </c>
      <c r="L11" s="344" t="s">
        <v>54</v>
      </c>
      <c r="M11" s="344" t="s">
        <v>54</v>
      </c>
      <c r="N11" s="344"/>
    </row>
    <row r="12" spans="1:14" ht="65.400000000000006" customHeight="1">
      <c r="A12" s="397"/>
      <c r="B12" s="399"/>
      <c r="C12" s="400"/>
      <c r="D12" s="401" t="s">
        <v>149</v>
      </c>
      <c r="E12" s="401" t="s">
        <v>469</v>
      </c>
      <c r="F12" s="401" t="s">
        <v>482</v>
      </c>
      <c r="G12" s="353" t="s">
        <v>469</v>
      </c>
      <c r="H12" s="353" t="s">
        <v>50</v>
      </c>
      <c r="I12" s="353" t="s">
        <v>57</v>
      </c>
      <c r="J12" s="353" t="s">
        <v>476</v>
      </c>
      <c r="K12" s="344" t="s">
        <v>504</v>
      </c>
      <c r="L12" s="344" t="s">
        <v>54</v>
      </c>
      <c r="M12" s="344" t="s">
        <v>471</v>
      </c>
      <c r="N12" s="344" t="s">
        <v>483</v>
      </c>
    </row>
    <row r="13" spans="1:14" ht="65.400000000000006" customHeight="1">
      <c r="A13" s="397"/>
      <c r="B13" s="399"/>
      <c r="C13" s="400"/>
      <c r="D13" s="402"/>
      <c r="E13" s="403"/>
      <c r="F13" s="403"/>
      <c r="G13" s="353" t="s">
        <v>115</v>
      </c>
      <c r="H13" s="353" t="s">
        <v>50</v>
      </c>
      <c r="I13" s="353" t="s">
        <v>51</v>
      </c>
      <c r="J13" s="353" t="s">
        <v>470</v>
      </c>
      <c r="K13" s="343" t="s">
        <v>502</v>
      </c>
      <c r="L13" s="344" t="s">
        <v>471</v>
      </c>
      <c r="M13" s="344" t="s">
        <v>471</v>
      </c>
      <c r="N13" s="344"/>
    </row>
    <row r="14" spans="1:14" ht="65.400000000000006" customHeight="1">
      <c r="A14" s="397"/>
      <c r="B14" s="399"/>
      <c r="C14" s="400"/>
      <c r="D14" s="403"/>
      <c r="E14" s="353" t="s">
        <v>115</v>
      </c>
      <c r="F14" s="353" t="s">
        <v>50</v>
      </c>
      <c r="G14" s="353" t="s">
        <v>50</v>
      </c>
      <c r="H14" s="353" t="s">
        <v>50</v>
      </c>
      <c r="I14" s="353" t="s">
        <v>57</v>
      </c>
      <c r="J14" s="353" t="s">
        <v>58</v>
      </c>
      <c r="K14" s="344" t="s">
        <v>504</v>
      </c>
      <c r="L14" s="344" t="s">
        <v>54</v>
      </c>
      <c r="M14" s="344" t="s">
        <v>54</v>
      </c>
      <c r="N14" s="344"/>
    </row>
    <row r="15" spans="1:14" ht="81.75" customHeight="1">
      <c r="A15" s="397"/>
      <c r="B15" s="399"/>
      <c r="C15" s="400"/>
      <c r="D15" s="401" t="s">
        <v>484</v>
      </c>
      <c r="E15" s="353" t="s">
        <v>469</v>
      </c>
      <c r="F15" s="353" t="s">
        <v>50</v>
      </c>
      <c r="G15" s="353" t="s">
        <v>50</v>
      </c>
      <c r="H15" s="353" t="s">
        <v>50</v>
      </c>
      <c r="I15" s="353" t="s">
        <v>51</v>
      </c>
      <c r="J15" s="353" t="s">
        <v>485</v>
      </c>
      <c r="K15" s="344" t="s">
        <v>506</v>
      </c>
      <c r="L15" s="344" t="s">
        <v>471</v>
      </c>
      <c r="M15" s="344" t="s">
        <v>471</v>
      </c>
      <c r="N15" s="344"/>
    </row>
    <row r="16" spans="1:14" ht="15.6">
      <c r="A16" s="397"/>
      <c r="B16" s="399"/>
      <c r="C16" s="400"/>
      <c r="D16" s="403"/>
      <c r="E16" s="353" t="s">
        <v>115</v>
      </c>
      <c r="F16" s="353" t="s">
        <v>50</v>
      </c>
      <c r="G16" s="353"/>
      <c r="H16" s="353" t="s">
        <v>50</v>
      </c>
      <c r="I16" s="353" t="s">
        <v>486</v>
      </c>
      <c r="J16" s="353" t="s">
        <v>58</v>
      </c>
      <c r="K16" s="344" t="s">
        <v>504</v>
      </c>
      <c r="L16" s="344" t="s">
        <v>150</v>
      </c>
      <c r="M16" s="344" t="s">
        <v>471</v>
      </c>
      <c r="N16" s="344"/>
    </row>
    <row r="17" spans="1:14" ht="89.25" customHeight="1">
      <c r="A17" s="397"/>
      <c r="B17" s="399" t="s">
        <v>487</v>
      </c>
      <c r="C17" s="401" t="s">
        <v>488</v>
      </c>
      <c r="D17" s="353" t="s">
        <v>469</v>
      </c>
      <c r="E17" s="353" t="s">
        <v>50</v>
      </c>
      <c r="F17" s="353" t="s">
        <v>50</v>
      </c>
      <c r="G17" s="353" t="s">
        <v>50</v>
      </c>
      <c r="H17" s="353" t="s">
        <v>50</v>
      </c>
      <c r="I17" s="353" t="s">
        <v>79</v>
      </c>
      <c r="J17" s="353" t="s">
        <v>489</v>
      </c>
      <c r="K17" s="344" t="s">
        <v>507</v>
      </c>
      <c r="L17" s="344" t="s">
        <v>54</v>
      </c>
      <c r="M17" s="344" t="s">
        <v>54</v>
      </c>
      <c r="N17" s="344" t="s">
        <v>490</v>
      </c>
    </row>
    <row r="18" spans="1:14" ht="35.25" customHeight="1">
      <c r="A18" s="397"/>
      <c r="B18" s="399"/>
      <c r="C18" s="403"/>
      <c r="D18" s="353" t="s">
        <v>115</v>
      </c>
      <c r="E18" s="353" t="s">
        <v>50</v>
      </c>
      <c r="F18" s="353" t="s">
        <v>50</v>
      </c>
      <c r="G18" s="353" t="s">
        <v>50</v>
      </c>
      <c r="H18" s="353" t="s">
        <v>50</v>
      </c>
      <c r="I18" s="353" t="s">
        <v>57</v>
      </c>
      <c r="J18" s="353" t="s">
        <v>58</v>
      </c>
      <c r="K18" s="344" t="s">
        <v>504</v>
      </c>
      <c r="L18" s="344" t="s">
        <v>471</v>
      </c>
      <c r="M18" s="344" t="s">
        <v>471</v>
      </c>
      <c r="N18" s="344"/>
    </row>
    <row r="19" spans="1:14" ht="84.75" customHeight="1">
      <c r="A19" s="397"/>
      <c r="B19" s="399"/>
      <c r="C19" s="401" t="s">
        <v>491</v>
      </c>
      <c r="D19" s="353" t="s">
        <v>469</v>
      </c>
      <c r="E19" s="353" t="s">
        <v>50</v>
      </c>
      <c r="F19" s="353" t="s">
        <v>50</v>
      </c>
      <c r="G19" s="353" t="s">
        <v>50</v>
      </c>
      <c r="H19" s="353" t="s">
        <v>50</v>
      </c>
      <c r="I19" s="353" t="s">
        <v>57</v>
      </c>
      <c r="J19" s="353" t="s">
        <v>58</v>
      </c>
      <c r="K19" s="344" t="s">
        <v>504</v>
      </c>
      <c r="L19" s="344" t="s">
        <v>150</v>
      </c>
      <c r="M19" s="344" t="s">
        <v>471</v>
      </c>
      <c r="N19" s="344" t="s">
        <v>490</v>
      </c>
    </row>
    <row r="20" spans="1:14" ht="54" customHeight="1">
      <c r="A20" s="397"/>
      <c r="B20" s="399"/>
      <c r="C20" s="403"/>
      <c r="D20" s="353" t="s">
        <v>115</v>
      </c>
      <c r="E20" s="353" t="s">
        <v>50</v>
      </c>
      <c r="F20" s="353" t="s">
        <v>50</v>
      </c>
      <c r="G20" s="353" t="s">
        <v>50</v>
      </c>
      <c r="H20" s="353" t="s">
        <v>50</v>
      </c>
      <c r="I20" s="353" t="s">
        <v>51</v>
      </c>
      <c r="J20" s="353" t="s">
        <v>478</v>
      </c>
      <c r="K20" s="344" t="s">
        <v>505</v>
      </c>
      <c r="L20" s="344" t="s">
        <v>471</v>
      </c>
      <c r="M20" s="344" t="s">
        <v>471</v>
      </c>
      <c r="N20" s="344"/>
    </row>
    <row r="21" spans="1:14" ht="28.95" customHeight="1">
      <c r="A21" s="397"/>
      <c r="B21" s="399"/>
      <c r="C21" s="401" t="s">
        <v>151</v>
      </c>
      <c r="D21" s="353" t="s">
        <v>469</v>
      </c>
      <c r="E21" s="353" t="s">
        <v>50</v>
      </c>
      <c r="F21" s="353" t="s">
        <v>50</v>
      </c>
      <c r="G21" s="353" t="s">
        <v>50</v>
      </c>
      <c r="H21" s="353" t="s">
        <v>50</v>
      </c>
      <c r="I21" s="353" t="s">
        <v>57</v>
      </c>
      <c r="J21" s="353" t="s">
        <v>58</v>
      </c>
      <c r="K21" s="344" t="s">
        <v>504</v>
      </c>
      <c r="L21" s="344" t="s">
        <v>54</v>
      </c>
      <c r="M21" s="344" t="s">
        <v>471</v>
      </c>
      <c r="N21" s="344"/>
    </row>
    <row r="22" spans="1:14" ht="54" customHeight="1">
      <c r="A22" s="397"/>
      <c r="B22" s="399"/>
      <c r="C22" s="403"/>
      <c r="D22" s="353" t="s">
        <v>115</v>
      </c>
      <c r="E22" s="353" t="s">
        <v>50</v>
      </c>
      <c r="F22" s="353" t="s">
        <v>50</v>
      </c>
      <c r="G22" s="353" t="s">
        <v>50</v>
      </c>
      <c r="H22" s="353" t="s">
        <v>50</v>
      </c>
      <c r="I22" s="353" t="s">
        <v>51</v>
      </c>
      <c r="J22" s="353" t="s">
        <v>478</v>
      </c>
      <c r="K22" s="344" t="s">
        <v>505</v>
      </c>
      <c r="L22" s="344" t="s">
        <v>471</v>
      </c>
      <c r="M22" s="344" t="s">
        <v>471</v>
      </c>
      <c r="N22" s="344"/>
    </row>
    <row r="23" spans="1:14" ht="79.5" customHeight="1">
      <c r="A23" s="397"/>
      <c r="B23" s="399"/>
      <c r="C23" s="401" t="s">
        <v>492</v>
      </c>
      <c r="D23" s="353" t="s">
        <v>469</v>
      </c>
      <c r="E23" s="353" t="s">
        <v>50</v>
      </c>
      <c r="F23" s="353" t="s">
        <v>50</v>
      </c>
      <c r="G23" s="353" t="s">
        <v>50</v>
      </c>
      <c r="H23" s="353" t="s">
        <v>50</v>
      </c>
      <c r="I23" s="353" t="s">
        <v>57</v>
      </c>
      <c r="J23" s="353" t="s">
        <v>58</v>
      </c>
      <c r="K23" s="344" t="s">
        <v>504</v>
      </c>
      <c r="L23" s="344" t="s">
        <v>54</v>
      </c>
      <c r="M23" s="344" t="s">
        <v>471</v>
      </c>
      <c r="N23" s="344" t="s">
        <v>493</v>
      </c>
    </row>
    <row r="24" spans="1:14" ht="73.5" customHeight="1">
      <c r="A24" s="397"/>
      <c r="B24" s="399"/>
      <c r="C24" s="403"/>
      <c r="D24" s="353" t="s">
        <v>115</v>
      </c>
      <c r="E24" s="353" t="s">
        <v>50</v>
      </c>
      <c r="F24" s="353" t="s">
        <v>50</v>
      </c>
      <c r="G24" s="353" t="s">
        <v>50</v>
      </c>
      <c r="H24" s="353" t="s">
        <v>50</v>
      </c>
      <c r="I24" s="353" t="s">
        <v>51</v>
      </c>
      <c r="J24" s="353" t="s">
        <v>478</v>
      </c>
      <c r="K24" s="344" t="s">
        <v>505</v>
      </c>
      <c r="L24" s="344" t="s">
        <v>471</v>
      </c>
      <c r="M24" s="344" t="s">
        <v>49</v>
      </c>
      <c r="N24" s="344"/>
    </row>
    <row r="25" spans="1:14" ht="59.4" customHeight="1">
      <c r="A25" s="397"/>
      <c r="B25" s="399" t="s">
        <v>494</v>
      </c>
      <c r="C25" s="401" t="s">
        <v>495</v>
      </c>
      <c r="D25" s="353" t="s">
        <v>469</v>
      </c>
      <c r="E25" s="353" t="s">
        <v>50</v>
      </c>
      <c r="F25" s="353" t="s">
        <v>50</v>
      </c>
      <c r="G25" s="353" t="s">
        <v>50</v>
      </c>
      <c r="H25" s="353" t="s">
        <v>50</v>
      </c>
      <c r="I25" s="353" t="s">
        <v>51</v>
      </c>
      <c r="J25" s="353" t="s">
        <v>478</v>
      </c>
      <c r="K25" s="344" t="s">
        <v>505</v>
      </c>
      <c r="L25" s="344" t="s">
        <v>471</v>
      </c>
      <c r="M25" s="344" t="s">
        <v>471</v>
      </c>
      <c r="N25" s="344"/>
    </row>
    <row r="26" spans="1:14" ht="68.25" customHeight="1">
      <c r="A26" s="397"/>
      <c r="B26" s="399"/>
      <c r="C26" s="403"/>
      <c r="D26" s="353" t="s">
        <v>115</v>
      </c>
      <c r="E26" s="353" t="s">
        <v>50</v>
      </c>
      <c r="F26" s="353" t="s">
        <v>50</v>
      </c>
      <c r="G26" s="353" t="s">
        <v>50</v>
      </c>
      <c r="H26" s="353" t="s">
        <v>50</v>
      </c>
      <c r="I26" s="353" t="s">
        <v>57</v>
      </c>
      <c r="J26" s="353" t="s">
        <v>58</v>
      </c>
      <c r="K26" s="344" t="s">
        <v>504</v>
      </c>
      <c r="L26" s="344" t="s">
        <v>54</v>
      </c>
      <c r="M26" s="344" t="s">
        <v>49</v>
      </c>
      <c r="N26" s="344" t="s">
        <v>496</v>
      </c>
    </row>
    <row r="27" spans="1:14" ht="59.25" customHeight="1">
      <c r="A27" s="397"/>
      <c r="B27" s="399"/>
      <c r="C27" s="401" t="s">
        <v>497</v>
      </c>
      <c r="D27" s="353" t="s">
        <v>469</v>
      </c>
      <c r="E27" s="353" t="s">
        <v>50</v>
      </c>
      <c r="F27" s="353" t="s">
        <v>50</v>
      </c>
      <c r="G27" s="353" t="s">
        <v>50</v>
      </c>
      <c r="H27" s="353" t="s">
        <v>50</v>
      </c>
      <c r="I27" s="353" t="s">
        <v>51</v>
      </c>
      <c r="J27" s="353" t="s">
        <v>478</v>
      </c>
      <c r="K27" s="344" t="s">
        <v>505</v>
      </c>
      <c r="L27" s="344" t="s">
        <v>471</v>
      </c>
      <c r="M27" s="344" t="s">
        <v>49</v>
      </c>
      <c r="N27" s="346"/>
    </row>
    <row r="28" spans="1:14" ht="15.6">
      <c r="A28" s="397"/>
      <c r="B28" s="399"/>
      <c r="C28" s="403"/>
      <c r="D28" s="353" t="s">
        <v>115</v>
      </c>
      <c r="E28" s="353" t="s">
        <v>50</v>
      </c>
      <c r="F28" s="353" t="s">
        <v>50</v>
      </c>
      <c r="G28" s="353" t="s">
        <v>50</v>
      </c>
      <c r="H28" s="353" t="s">
        <v>50</v>
      </c>
      <c r="I28" s="353" t="s">
        <v>79</v>
      </c>
      <c r="J28" s="353" t="s">
        <v>58</v>
      </c>
      <c r="K28" s="344" t="s">
        <v>504</v>
      </c>
      <c r="L28" s="344" t="s">
        <v>54</v>
      </c>
      <c r="M28" s="344" t="s">
        <v>54</v>
      </c>
      <c r="N28" s="344"/>
    </row>
    <row r="29" spans="1:14" ht="56.25" customHeight="1">
      <c r="A29" s="397"/>
      <c r="B29" s="399"/>
      <c r="C29" s="401" t="s">
        <v>498</v>
      </c>
      <c r="D29" s="353" t="s">
        <v>469</v>
      </c>
      <c r="E29" s="353" t="s">
        <v>50</v>
      </c>
      <c r="F29" s="353" t="s">
        <v>50</v>
      </c>
      <c r="G29" s="353" t="s">
        <v>50</v>
      </c>
      <c r="H29" s="353" t="s">
        <v>50</v>
      </c>
      <c r="I29" s="353" t="s">
        <v>51</v>
      </c>
      <c r="J29" s="353" t="s">
        <v>478</v>
      </c>
      <c r="K29" s="344" t="s">
        <v>505</v>
      </c>
      <c r="L29" s="344" t="s">
        <v>471</v>
      </c>
      <c r="M29" s="344" t="s">
        <v>471</v>
      </c>
      <c r="N29" s="344"/>
    </row>
    <row r="30" spans="1:14" ht="31.2" customHeight="1">
      <c r="A30" s="397"/>
      <c r="B30" s="399"/>
      <c r="C30" s="403"/>
      <c r="D30" s="353" t="s">
        <v>115</v>
      </c>
      <c r="E30" s="353" t="s">
        <v>50</v>
      </c>
      <c r="F30" s="353" t="s">
        <v>50</v>
      </c>
      <c r="G30" s="353" t="s">
        <v>50</v>
      </c>
      <c r="H30" s="353" t="s">
        <v>50</v>
      </c>
      <c r="I30" s="353" t="s">
        <v>79</v>
      </c>
      <c r="J30" s="353" t="s">
        <v>58</v>
      </c>
      <c r="K30" s="344" t="s">
        <v>504</v>
      </c>
      <c r="L30" s="344" t="s">
        <v>54</v>
      </c>
      <c r="M30" s="344" t="s">
        <v>54</v>
      </c>
      <c r="N30" s="344"/>
    </row>
    <row r="31" spans="1:14" ht="54" customHeight="1">
      <c r="A31" s="397"/>
      <c r="B31" s="399"/>
      <c r="C31" s="401" t="s">
        <v>152</v>
      </c>
      <c r="D31" s="353" t="s">
        <v>469</v>
      </c>
      <c r="E31" s="353" t="s">
        <v>50</v>
      </c>
      <c r="F31" s="353" t="s">
        <v>50</v>
      </c>
      <c r="G31" s="353" t="s">
        <v>50</v>
      </c>
      <c r="H31" s="353" t="s">
        <v>50</v>
      </c>
      <c r="I31" s="353" t="s">
        <v>57</v>
      </c>
      <c r="J31" s="353" t="s">
        <v>58</v>
      </c>
      <c r="K31" s="344" t="s">
        <v>504</v>
      </c>
      <c r="L31" s="344" t="s">
        <v>54</v>
      </c>
      <c r="M31" s="344" t="s">
        <v>471</v>
      </c>
      <c r="N31" s="344" t="s">
        <v>496</v>
      </c>
    </row>
    <row r="32" spans="1:14" ht="31.2" customHeight="1">
      <c r="A32" s="397"/>
      <c r="B32" s="399"/>
      <c r="C32" s="403"/>
      <c r="D32" s="353" t="s">
        <v>115</v>
      </c>
      <c r="E32" s="353" t="s">
        <v>50</v>
      </c>
      <c r="F32" s="353" t="s">
        <v>50</v>
      </c>
      <c r="G32" s="353" t="s">
        <v>50</v>
      </c>
      <c r="H32" s="353" t="s">
        <v>50</v>
      </c>
      <c r="I32" s="353" t="s">
        <v>79</v>
      </c>
      <c r="J32" s="353" t="s">
        <v>58</v>
      </c>
      <c r="K32" s="344" t="s">
        <v>504</v>
      </c>
      <c r="L32" s="344" t="s">
        <v>54</v>
      </c>
      <c r="M32" s="344" t="s">
        <v>54</v>
      </c>
      <c r="N32" s="344"/>
    </row>
    <row r="33" spans="1:14" ht="51" customHeight="1">
      <c r="A33" s="397"/>
      <c r="B33" s="399"/>
      <c r="C33" s="401" t="s">
        <v>499</v>
      </c>
      <c r="D33" s="401" t="s">
        <v>469</v>
      </c>
      <c r="E33" s="401" t="s">
        <v>500</v>
      </c>
      <c r="F33" s="353" t="s">
        <v>469</v>
      </c>
      <c r="G33" s="353" t="s">
        <v>50</v>
      </c>
      <c r="H33" s="353" t="s">
        <v>50</v>
      </c>
      <c r="I33" s="353" t="s">
        <v>51</v>
      </c>
      <c r="J33" s="353" t="s">
        <v>478</v>
      </c>
      <c r="K33" s="344" t="s">
        <v>505</v>
      </c>
      <c r="L33" s="344" t="s">
        <v>471</v>
      </c>
      <c r="M33" s="344" t="s">
        <v>471</v>
      </c>
      <c r="N33" s="357"/>
    </row>
    <row r="34" spans="1:14" ht="147" customHeight="1">
      <c r="A34" s="398"/>
      <c r="B34" s="399"/>
      <c r="C34" s="403"/>
      <c r="D34" s="403"/>
      <c r="E34" s="403"/>
      <c r="F34" s="353" t="s">
        <v>115</v>
      </c>
      <c r="G34" s="353" t="s">
        <v>50</v>
      </c>
      <c r="H34" s="353" t="s">
        <v>50</v>
      </c>
      <c r="I34" s="353" t="s">
        <v>57</v>
      </c>
      <c r="J34" s="353" t="s">
        <v>508</v>
      </c>
      <c r="K34" s="344" t="s">
        <v>509</v>
      </c>
      <c r="L34" s="344" t="s">
        <v>54</v>
      </c>
      <c r="M34" s="344" t="s">
        <v>54</v>
      </c>
      <c r="N34" s="344" t="s">
        <v>501</v>
      </c>
    </row>
    <row r="35" spans="1:14" ht="21">
      <c r="A35" s="347"/>
      <c r="B35" s="348"/>
      <c r="C35" s="404"/>
      <c r="D35" s="349"/>
      <c r="E35" s="349"/>
      <c r="F35" s="350"/>
      <c r="G35" s="351"/>
      <c r="H35" s="350"/>
      <c r="I35" s="349"/>
      <c r="J35" s="349"/>
      <c r="K35" s="349"/>
      <c r="L35" s="349"/>
      <c r="M35" s="349"/>
      <c r="N35" s="349"/>
    </row>
    <row r="36" spans="1:14" ht="21">
      <c r="A36" s="347"/>
      <c r="B36" s="348"/>
      <c r="C36" s="405"/>
      <c r="D36" s="349"/>
      <c r="E36" s="349"/>
      <c r="F36" s="350"/>
      <c r="G36" s="351"/>
      <c r="H36" s="350"/>
      <c r="I36" s="349"/>
      <c r="J36" s="349"/>
      <c r="K36" s="349"/>
      <c r="L36" s="349"/>
      <c r="M36" s="349"/>
      <c r="N36" s="349"/>
    </row>
    <row r="37" spans="1:14" ht="21">
      <c r="A37" s="347"/>
      <c r="B37" s="348"/>
      <c r="C37" s="349"/>
      <c r="D37" s="349"/>
      <c r="E37" s="349"/>
      <c r="F37" s="350"/>
      <c r="G37" s="351"/>
      <c r="H37" s="350"/>
      <c r="I37" s="349"/>
      <c r="J37" s="349"/>
      <c r="K37" s="349"/>
      <c r="L37" s="349"/>
      <c r="M37" s="349"/>
      <c r="N37" s="349"/>
    </row>
    <row r="38" spans="1:14" ht="21">
      <c r="A38" s="347"/>
      <c r="B38" s="348"/>
      <c r="C38" s="349"/>
      <c r="D38" s="349"/>
      <c r="E38" s="349"/>
      <c r="F38" s="350"/>
      <c r="G38" s="351"/>
      <c r="H38" s="350"/>
      <c r="I38" s="349"/>
      <c r="J38" s="349"/>
      <c r="K38" s="349"/>
      <c r="L38" s="349"/>
      <c r="M38" s="349"/>
      <c r="N38" s="349"/>
    </row>
    <row r="39" spans="1:14" ht="21">
      <c r="A39" s="347"/>
      <c r="B39" s="348"/>
      <c r="C39" s="349"/>
      <c r="D39" s="349"/>
      <c r="E39" s="349"/>
      <c r="F39" s="350"/>
      <c r="G39" s="351"/>
      <c r="H39" s="350"/>
      <c r="I39" s="349"/>
      <c r="J39" s="349"/>
      <c r="K39" s="349"/>
      <c r="L39" s="349"/>
      <c r="M39" s="349"/>
      <c r="N39" s="349"/>
    </row>
    <row r="40" spans="1:14" ht="21">
      <c r="A40" s="347"/>
      <c r="B40" s="348"/>
      <c r="C40" s="349"/>
      <c r="D40" s="349"/>
      <c r="E40" s="349"/>
      <c r="F40" s="350"/>
      <c r="G40" s="351"/>
      <c r="H40" s="350"/>
      <c r="I40" s="349"/>
      <c r="J40" s="349"/>
      <c r="K40" s="349"/>
      <c r="L40" s="349"/>
      <c r="M40" s="349"/>
      <c r="N40" s="349"/>
    </row>
    <row r="41" spans="1:14" ht="21">
      <c r="A41" s="347"/>
      <c r="B41" s="348"/>
      <c r="C41" s="349"/>
      <c r="D41" s="349"/>
      <c r="E41" s="349"/>
      <c r="F41" s="350"/>
      <c r="G41" s="351"/>
      <c r="H41" s="350"/>
      <c r="I41" s="349"/>
      <c r="J41" s="349"/>
      <c r="K41" s="349"/>
      <c r="L41" s="349"/>
      <c r="M41" s="349"/>
      <c r="N41" s="349"/>
    </row>
    <row r="42" spans="1:14" ht="21">
      <c r="A42" s="347"/>
      <c r="B42" s="348"/>
      <c r="C42" s="349"/>
      <c r="D42" s="349"/>
      <c r="E42" s="349"/>
      <c r="F42" s="350"/>
      <c r="G42" s="351"/>
      <c r="H42" s="350"/>
      <c r="I42" s="349"/>
      <c r="J42" s="349"/>
      <c r="K42" s="349"/>
      <c r="L42" s="349"/>
      <c r="M42" s="349"/>
      <c r="N42" s="349"/>
    </row>
    <row r="43" spans="1:14" ht="21">
      <c r="A43" s="347"/>
      <c r="B43" s="348"/>
      <c r="C43" s="351"/>
      <c r="D43" s="350"/>
      <c r="E43" s="351"/>
      <c r="F43" s="350"/>
      <c r="G43" s="351"/>
      <c r="H43" s="350"/>
      <c r="I43" s="349"/>
      <c r="J43" s="349"/>
      <c r="K43" s="349"/>
      <c r="L43" s="349"/>
      <c r="M43" s="349"/>
      <c r="N43" s="349"/>
    </row>
    <row r="44" spans="1:14" ht="21">
      <c r="A44" s="347"/>
      <c r="B44" s="348"/>
      <c r="C44" s="351"/>
      <c r="D44" s="350"/>
      <c r="E44" s="351"/>
      <c r="F44" s="350"/>
      <c r="G44" s="351"/>
      <c r="H44" s="350"/>
      <c r="I44" s="349"/>
      <c r="J44" s="349"/>
      <c r="K44" s="349"/>
      <c r="L44" s="349"/>
      <c r="M44" s="349"/>
      <c r="N44" s="349"/>
    </row>
    <row r="45" spans="1:14" ht="21">
      <c r="A45" s="347"/>
      <c r="B45" s="348"/>
      <c r="C45" s="351"/>
      <c r="D45" s="350"/>
      <c r="E45" s="351"/>
      <c r="F45" s="350"/>
      <c r="G45" s="351"/>
      <c r="H45" s="350"/>
      <c r="I45" s="349"/>
      <c r="J45" s="349"/>
      <c r="K45" s="349"/>
      <c r="L45" s="349"/>
      <c r="M45" s="349"/>
      <c r="N45" s="349"/>
    </row>
    <row r="46" spans="1:14" ht="21">
      <c r="A46" s="347"/>
      <c r="B46" s="348"/>
      <c r="C46" s="351"/>
      <c r="D46" s="350"/>
      <c r="E46" s="351"/>
      <c r="F46" s="350"/>
      <c r="G46" s="351"/>
      <c r="H46" s="350"/>
      <c r="I46" s="349"/>
      <c r="J46" s="349"/>
      <c r="K46" s="349"/>
      <c r="L46" s="349"/>
      <c r="M46" s="349"/>
      <c r="N46" s="349"/>
    </row>
    <row r="47" spans="1:14" ht="21">
      <c r="A47" s="347"/>
      <c r="B47" s="348"/>
      <c r="C47" s="351"/>
      <c r="D47" s="350"/>
      <c r="E47" s="351"/>
      <c r="F47" s="350"/>
      <c r="G47" s="351"/>
      <c r="H47" s="350"/>
      <c r="I47" s="349"/>
      <c r="J47" s="349"/>
      <c r="K47" s="349"/>
      <c r="L47" s="349"/>
      <c r="M47" s="349"/>
      <c r="N47" s="349"/>
    </row>
    <row r="48" spans="1:14" ht="21">
      <c r="A48" s="347"/>
      <c r="B48" s="348"/>
      <c r="C48" s="351"/>
      <c r="D48" s="350"/>
      <c r="E48" s="351"/>
      <c r="F48" s="350"/>
      <c r="G48" s="351"/>
      <c r="H48" s="350"/>
      <c r="I48" s="349"/>
      <c r="J48" s="349"/>
      <c r="K48" s="349"/>
      <c r="L48" s="349"/>
      <c r="M48" s="349"/>
      <c r="N48" s="349"/>
    </row>
  </sheetData>
  <autoFilter ref="A1:N34" xr:uid="{F632AC21-EBB1-4624-B3BE-6CA715BF425F}"/>
  <mergeCells count="31">
    <mergeCell ref="D33:D34"/>
    <mergeCell ref="E33:E34"/>
    <mergeCell ref="C35:C36"/>
    <mergeCell ref="C21:C22"/>
    <mergeCell ref="C23:C24"/>
    <mergeCell ref="F5:F6"/>
    <mergeCell ref="G5:G6"/>
    <mergeCell ref="D7:D8"/>
    <mergeCell ref="B10:B16"/>
    <mergeCell ref="C10:C16"/>
    <mergeCell ref="D10:D11"/>
    <mergeCell ref="D12:D14"/>
    <mergeCell ref="E12:E13"/>
    <mergeCell ref="F12:F13"/>
    <mergeCell ref="D15:D16"/>
    <mergeCell ref="A2:A34"/>
    <mergeCell ref="B2:B9"/>
    <mergeCell ref="C2:C9"/>
    <mergeCell ref="D2:D3"/>
    <mergeCell ref="E2:E3"/>
    <mergeCell ref="D4:D6"/>
    <mergeCell ref="E4:E6"/>
    <mergeCell ref="B17:B24"/>
    <mergeCell ref="C17:C18"/>
    <mergeCell ref="C19:C20"/>
    <mergeCell ref="B25:B34"/>
    <mergeCell ref="C25:C26"/>
    <mergeCell ref="C27:C28"/>
    <mergeCell ref="C29:C30"/>
    <mergeCell ref="C31:C32"/>
    <mergeCell ref="C33:C34"/>
  </mergeCells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2668-1471-4366-9B23-DC35D762CAFC}">
  <dimension ref="A1:C8"/>
  <sheetViews>
    <sheetView workbookViewId="0"/>
    <sheetView view="pageBreakPreview" zoomScale="115" zoomScaleNormal="100" zoomScaleSheetLayoutView="115" workbookViewId="1">
      <selection activeCell="C8" sqref="C8"/>
    </sheetView>
  </sheetViews>
  <sheetFormatPr defaultRowHeight="14.4"/>
  <cols>
    <col min="1" max="3" width="55.88671875" customWidth="1"/>
  </cols>
  <sheetData>
    <row r="1" spans="1:3">
      <c r="A1" t="s">
        <v>536</v>
      </c>
      <c r="B1" t="s">
        <v>153</v>
      </c>
      <c r="C1" t="s">
        <v>154</v>
      </c>
    </row>
    <row r="2" spans="1:3" ht="99.6" customHeight="1">
      <c r="A2" s="40" t="s">
        <v>155</v>
      </c>
      <c r="B2" s="40" t="s">
        <v>537</v>
      </c>
      <c r="C2" s="39" t="s">
        <v>534</v>
      </c>
    </row>
    <row r="3" spans="1:3" ht="99.6" customHeight="1">
      <c r="A3" s="40" t="s">
        <v>156</v>
      </c>
      <c r="B3" s="40" t="s">
        <v>538</v>
      </c>
      <c r="C3" s="358" t="s">
        <v>535</v>
      </c>
    </row>
    <row r="4" spans="1:3" ht="99.6" customHeight="1">
      <c r="A4" s="40" t="s">
        <v>510</v>
      </c>
      <c r="B4" s="40" t="s">
        <v>539</v>
      </c>
      <c r="C4" s="39" t="s">
        <v>513</v>
      </c>
    </row>
    <row r="5" spans="1:3" ht="99.6" customHeight="1">
      <c r="A5" s="359" t="s">
        <v>511</v>
      </c>
      <c r="B5" s="40" t="s">
        <v>540</v>
      </c>
      <c r="C5" s="39" t="s">
        <v>513</v>
      </c>
    </row>
    <row r="6" spans="1:3" ht="99.6" customHeight="1">
      <c r="A6" s="359" t="s">
        <v>512</v>
      </c>
      <c r="B6" s="40" t="s">
        <v>541</v>
      </c>
      <c r="C6" s="39" t="s">
        <v>513</v>
      </c>
    </row>
    <row r="7" spans="1:3" ht="99.6" customHeight="1">
      <c r="A7" s="40" t="s">
        <v>157</v>
      </c>
      <c r="B7" s="40" t="s">
        <v>542</v>
      </c>
      <c r="C7" s="358" t="s">
        <v>544</v>
      </c>
    </row>
    <row r="8" spans="1:3" ht="99.6" customHeight="1">
      <c r="A8" s="40" t="s">
        <v>158</v>
      </c>
      <c r="B8" s="40" t="s">
        <v>543</v>
      </c>
      <c r="C8" s="39" t="s">
        <v>159</v>
      </c>
    </row>
  </sheetData>
  <pageMargins left="0.7" right="0.7" top="0.75" bottom="0.75" header="0.3" footer="0.3"/>
  <pageSetup paperSize="9" scale="52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AA04-FAB0-4E0B-8B9C-E69F95CF6AAD}">
  <dimension ref="A1:F18"/>
  <sheetViews>
    <sheetView workbookViewId="0"/>
    <sheetView showGridLines="0" view="pageBreakPreview" zoomScale="115" zoomScaleNormal="100" zoomScaleSheetLayoutView="115" workbookViewId="1">
      <selection activeCell="A16" sqref="A16:XFD16"/>
    </sheetView>
  </sheetViews>
  <sheetFormatPr defaultRowHeight="14.4"/>
  <cols>
    <col min="1" max="1" width="12.6640625" bestFit="1" customWidth="1"/>
    <col min="2" max="2" width="9.88671875" bestFit="1" customWidth="1"/>
    <col min="3" max="3" width="15" bestFit="1" customWidth="1"/>
    <col min="4" max="4" width="31.88671875" bestFit="1" customWidth="1"/>
    <col min="5" max="5" width="13" bestFit="1" customWidth="1"/>
  </cols>
  <sheetData>
    <row r="1" spans="1:6">
      <c r="A1" s="19" t="s">
        <v>160</v>
      </c>
      <c r="B1" t="s">
        <v>161</v>
      </c>
      <c r="C1" t="s">
        <v>162</v>
      </c>
      <c r="D1" t="s">
        <v>163</v>
      </c>
      <c r="E1" t="s">
        <v>28</v>
      </c>
      <c r="F1" s="42" t="s">
        <v>192</v>
      </c>
    </row>
    <row r="2" spans="1:6">
      <c r="A2" s="19" t="s">
        <v>514</v>
      </c>
      <c r="B2" t="s">
        <v>515</v>
      </c>
      <c r="C2">
        <v>3296520632</v>
      </c>
      <c r="D2" s="41" t="s">
        <v>526</v>
      </c>
      <c r="E2" t="s">
        <v>164</v>
      </c>
      <c r="F2" s="42" t="s">
        <v>193</v>
      </c>
    </row>
    <row r="3" spans="1:6">
      <c r="A3" s="19" t="s">
        <v>516</v>
      </c>
      <c r="B3" t="s">
        <v>517</v>
      </c>
      <c r="C3">
        <v>3486163373</v>
      </c>
      <c r="D3" s="41" t="s">
        <v>527</v>
      </c>
      <c r="E3" t="s">
        <v>164</v>
      </c>
      <c r="F3" s="42" t="s">
        <v>193</v>
      </c>
    </row>
    <row r="4" spans="1:6">
      <c r="A4" s="19" t="s">
        <v>165</v>
      </c>
      <c r="B4" t="s">
        <v>166</v>
      </c>
      <c r="C4">
        <v>3351428582</v>
      </c>
      <c r="D4" s="41" t="s">
        <v>167</v>
      </c>
      <c r="E4" t="s">
        <v>164</v>
      </c>
      <c r="F4" s="42" t="s">
        <v>193</v>
      </c>
    </row>
    <row r="5" spans="1:6">
      <c r="A5" s="19" t="s">
        <v>168</v>
      </c>
      <c r="B5" t="s">
        <v>169</v>
      </c>
      <c r="C5">
        <v>3351323080</v>
      </c>
      <c r="D5" s="41" t="s">
        <v>170</v>
      </c>
      <c r="E5" t="s">
        <v>164</v>
      </c>
      <c r="F5" s="42" t="s">
        <v>193</v>
      </c>
    </row>
    <row r="6" spans="1:6">
      <c r="A6" s="19" t="s">
        <v>171</v>
      </c>
      <c r="B6" t="s">
        <v>172</v>
      </c>
      <c r="C6">
        <v>3474425399</v>
      </c>
      <c r="D6" s="41" t="s">
        <v>173</v>
      </c>
      <c r="E6" t="s">
        <v>164</v>
      </c>
      <c r="F6" s="42" t="s">
        <v>193</v>
      </c>
    </row>
    <row r="7" spans="1:6">
      <c r="A7" s="19" t="s">
        <v>518</v>
      </c>
      <c r="B7" t="s">
        <v>166</v>
      </c>
      <c r="C7">
        <v>3351323074</v>
      </c>
      <c r="D7" s="41" t="s">
        <v>528</v>
      </c>
      <c r="E7" t="s">
        <v>164</v>
      </c>
      <c r="F7" s="42" t="s">
        <v>193</v>
      </c>
    </row>
    <row r="8" spans="1:6">
      <c r="A8" s="19" t="s">
        <v>174</v>
      </c>
      <c r="B8" t="s">
        <v>175</v>
      </c>
      <c r="C8">
        <v>3351323073</v>
      </c>
      <c r="D8" s="41" t="s">
        <v>176</v>
      </c>
      <c r="E8" t="s">
        <v>164</v>
      </c>
      <c r="F8" s="42" t="s">
        <v>193</v>
      </c>
    </row>
    <row r="9" spans="1:6">
      <c r="A9" s="19" t="s">
        <v>519</v>
      </c>
      <c r="B9" t="s">
        <v>195</v>
      </c>
      <c r="C9">
        <v>3476321573</v>
      </c>
      <c r="D9" s="41" t="s">
        <v>529</v>
      </c>
      <c r="E9" t="s">
        <v>164</v>
      </c>
      <c r="F9" s="42" t="s">
        <v>193</v>
      </c>
    </row>
    <row r="10" spans="1:6">
      <c r="A10" s="19" t="s">
        <v>520</v>
      </c>
      <c r="B10" t="s">
        <v>521</v>
      </c>
      <c r="C10">
        <v>3484326282</v>
      </c>
      <c r="D10" s="41" t="s">
        <v>530</v>
      </c>
      <c r="E10" t="s">
        <v>164</v>
      </c>
      <c r="F10" s="42" t="s">
        <v>193</v>
      </c>
    </row>
    <row r="11" spans="1:6">
      <c r="A11" s="19" t="s">
        <v>522</v>
      </c>
      <c r="B11" t="s">
        <v>523</v>
      </c>
      <c r="C11">
        <v>3455934037</v>
      </c>
      <c r="D11" s="41" t="s">
        <v>531</v>
      </c>
      <c r="E11" t="s">
        <v>164</v>
      </c>
      <c r="F11" s="42" t="s">
        <v>193</v>
      </c>
    </row>
    <row r="12" spans="1:6">
      <c r="A12" s="19" t="s">
        <v>524</v>
      </c>
      <c r="B12" t="s">
        <v>523</v>
      </c>
      <c r="C12">
        <v>3427682007</v>
      </c>
      <c r="D12" s="41" t="s">
        <v>532</v>
      </c>
      <c r="E12" t="s">
        <v>164</v>
      </c>
      <c r="F12" s="42" t="s">
        <v>193</v>
      </c>
    </row>
    <row r="13" spans="1:6">
      <c r="A13" s="19" t="s">
        <v>525</v>
      </c>
      <c r="B13" t="s">
        <v>194</v>
      </c>
      <c r="C13">
        <v>3488066832</v>
      </c>
      <c r="D13" s="41" t="s">
        <v>533</v>
      </c>
      <c r="E13" t="s">
        <v>164</v>
      </c>
      <c r="F13" s="42" t="s">
        <v>193</v>
      </c>
    </row>
    <row r="14" spans="1:6">
      <c r="A14" s="19" t="s">
        <v>177</v>
      </c>
      <c r="B14" t="s">
        <v>178</v>
      </c>
      <c r="C14">
        <v>3471478918</v>
      </c>
      <c r="D14" s="41" t="s">
        <v>179</v>
      </c>
      <c r="E14" t="s">
        <v>164</v>
      </c>
      <c r="F14" s="42" t="s">
        <v>193</v>
      </c>
    </row>
    <row r="15" spans="1:6">
      <c r="A15" s="19" t="s">
        <v>181</v>
      </c>
      <c r="B15" t="s">
        <v>182</v>
      </c>
      <c r="C15">
        <v>3475248248</v>
      </c>
      <c r="D15" s="41" t="s">
        <v>183</v>
      </c>
      <c r="E15" t="s">
        <v>180</v>
      </c>
      <c r="F15" s="42" t="s">
        <v>193</v>
      </c>
    </row>
    <row r="16" spans="1:6">
      <c r="A16" s="19" t="s">
        <v>184</v>
      </c>
      <c r="B16" t="s">
        <v>185</v>
      </c>
      <c r="C16">
        <v>3456576692</v>
      </c>
      <c r="D16" s="41" t="s">
        <v>186</v>
      </c>
      <c r="E16" t="s">
        <v>180</v>
      </c>
      <c r="F16" s="42" t="s">
        <v>193</v>
      </c>
    </row>
    <row r="17" spans="1:6">
      <c r="A17" s="19" t="s">
        <v>187</v>
      </c>
      <c r="B17" t="s">
        <v>166</v>
      </c>
      <c r="C17">
        <v>3351295763</v>
      </c>
      <c r="D17" s="41" t="s">
        <v>188</v>
      </c>
      <c r="E17" t="s">
        <v>180</v>
      </c>
      <c r="F17" s="42" t="s">
        <v>193</v>
      </c>
    </row>
    <row r="18" spans="1:6">
      <c r="A18" s="19" t="s">
        <v>189</v>
      </c>
      <c r="B18" t="s">
        <v>190</v>
      </c>
      <c r="C18">
        <v>3336349276</v>
      </c>
      <c r="D18" s="41" t="s">
        <v>191</v>
      </c>
      <c r="E18" t="s">
        <v>180</v>
      </c>
      <c r="F18" s="42" t="s">
        <v>193</v>
      </c>
    </row>
  </sheetData>
  <hyperlinks>
    <hyperlink ref="D8" r:id="rId1" xr:uid="{19FF5CF6-CD3A-42BD-A690-F432CEBB2FC4}"/>
    <hyperlink ref="D14" r:id="rId2" xr:uid="{E8E0DE62-07CA-469F-81CC-76E2D5E429C6}"/>
  </hyperlinks>
  <pageMargins left="0.7" right="0.7" top="0.75" bottom="0.75" header="0.3" footer="0.3"/>
  <pageSetup paperSize="9" scale="95" orientation="portrait"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FE4D-8CC3-4E28-9AE6-3075CAF1AA11}">
  <dimension ref="A1:N38"/>
  <sheetViews>
    <sheetView workbookViewId="0"/>
    <sheetView view="pageBreakPreview" zoomScale="85" zoomScaleNormal="100" zoomScaleSheetLayoutView="85" workbookViewId="1">
      <selection activeCell="M24" sqref="M24"/>
    </sheetView>
  </sheetViews>
  <sheetFormatPr defaultRowHeight="14.4"/>
  <sheetData>
    <row r="1" spans="1:1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3"/>
      <c r="B7" s="43"/>
      <c r="C7" s="43"/>
      <c r="D7" s="406" t="s">
        <v>196</v>
      </c>
      <c r="E7" s="406"/>
      <c r="F7" s="406"/>
      <c r="G7" s="406"/>
      <c r="H7" s="406"/>
      <c r="I7" s="406"/>
      <c r="J7" s="406"/>
      <c r="K7" s="406"/>
      <c r="L7" s="43"/>
      <c r="M7" s="43"/>
      <c r="N7" s="43"/>
    </row>
    <row r="8" spans="1:14">
      <c r="A8" s="43"/>
      <c r="B8" s="43"/>
      <c r="C8" s="43"/>
      <c r="D8" s="406"/>
      <c r="E8" s="406"/>
      <c r="F8" s="406"/>
      <c r="G8" s="406"/>
      <c r="H8" s="406"/>
      <c r="I8" s="406"/>
      <c r="J8" s="406"/>
      <c r="K8" s="406"/>
      <c r="L8" s="43"/>
      <c r="M8" s="43"/>
      <c r="N8" s="43"/>
    </row>
    <row r="9" spans="1:14">
      <c r="A9" s="43"/>
      <c r="B9" s="43"/>
      <c r="C9" s="43"/>
      <c r="D9" s="406"/>
      <c r="E9" s="406"/>
      <c r="F9" s="406"/>
      <c r="G9" s="406"/>
      <c r="H9" s="406"/>
      <c r="I9" s="406"/>
      <c r="J9" s="406"/>
      <c r="K9" s="406"/>
      <c r="L9" s="43"/>
      <c r="M9" s="43"/>
      <c r="N9" s="43"/>
    </row>
    <row r="10" spans="1:14">
      <c r="A10" s="43"/>
      <c r="B10" s="43"/>
      <c r="C10" s="43"/>
      <c r="D10" s="406"/>
      <c r="E10" s="406"/>
      <c r="F10" s="406"/>
      <c r="G10" s="406"/>
      <c r="H10" s="406"/>
      <c r="I10" s="406"/>
      <c r="J10" s="406"/>
      <c r="K10" s="406"/>
      <c r="L10" s="43"/>
      <c r="M10" s="43"/>
      <c r="N10" s="43"/>
    </row>
    <row r="11" spans="1:14">
      <c r="A11" s="43"/>
      <c r="B11" s="43"/>
      <c r="C11" s="43"/>
      <c r="D11" s="406"/>
      <c r="E11" s="406"/>
      <c r="F11" s="406"/>
      <c r="G11" s="406"/>
      <c r="H11" s="406"/>
      <c r="I11" s="406"/>
      <c r="J11" s="406"/>
      <c r="K11" s="406"/>
      <c r="L11" s="43"/>
      <c r="M11" s="43"/>
      <c r="N11" s="43"/>
    </row>
    <row r="12" spans="1:14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4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1:1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</sheetData>
  <mergeCells count="1">
    <mergeCell ref="D7:K11"/>
  </mergeCells>
  <pageMargins left="0.7" right="0.7" top="0.75" bottom="0.75" header="0.3" footer="0.3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EDF6-9CC0-4D59-9645-ACC9438636AC}">
  <dimension ref="A1:P2399"/>
  <sheetViews>
    <sheetView workbookViewId="0"/>
    <sheetView showGridLines="0" tabSelected="1" view="pageBreakPreview" zoomScale="130" zoomScaleNormal="130" zoomScaleSheetLayoutView="130" workbookViewId="1">
      <selection activeCell="F9" sqref="F9"/>
    </sheetView>
  </sheetViews>
  <sheetFormatPr defaultRowHeight="14.4"/>
  <cols>
    <col min="1" max="1" width="8" customWidth="1"/>
    <col min="2" max="2" width="10.6640625" bestFit="1" customWidth="1"/>
    <col min="3" max="3" width="12.88671875" customWidth="1"/>
    <col min="4" max="4" width="12.33203125" customWidth="1"/>
    <col min="5" max="5" width="10.109375" customWidth="1"/>
    <col min="6" max="6" width="12.44140625" bestFit="1" customWidth="1"/>
    <col min="7" max="7" width="9.109375" bestFit="1" customWidth="1"/>
    <col min="8" max="9" width="10.109375" customWidth="1"/>
    <col min="10" max="12" width="9.109375" customWidth="1"/>
    <col min="13" max="13" width="7.6640625" bestFit="1" customWidth="1"/>
    <col min="14" max="14" width="10" customWidth="1"/>
    <col min="15" max="15" width="13.44140625" customWidth="1"/>
    <col min="16" max="16" width="15.33203125" customWidth="1"/>
  </cols>
  <sheetData>
    <row r="1" spans="1:16" ht="15" customHeight="1">
      <c r="A1" s="44" t="s">
        <v>197</v>
      </c>
      <c r="B1" s="44"/>
      <c r="C1" s="44"/>
      <c r="D1" s="44"/>
    </row>
    <row r="2" spans="1:16" ht="15" customHeight="1">
      <c r="A2" s="362"/>
      <c r="B2" s="362"/>
      <c r="C2" s="362"/>
      <c r="D2" s="362"/>
      <c r="E2" s="362"/>
      <c r="F2" s="362"/>
      <c r="G2" s="362"/>
      <c r="H2" s="407" t="s">
        <v>198</v>
      </c>
      <c r="I2" s="407"/>
      <c r="J2" s="407"/>
      <c r="K2" s="407"/>
      <c r="L2" s="407"/>
      <c r="M2" s="408" t="s">
        <v>199</v>
      </c>
      <c r="N2" s="409"/>
      <c r="O2" s="412" t="s">
        <v>200</v>
      </c>
      <c r="P2" s="412" t="s">
        <v>201</v>
      </c>
    </row>
    <row r="3" spans="1:16" ht="15" customHeight="1">
      <c r="A3" s="362"/>
      <c r="B3" s="362"/>
      <c r="C3" s="362"/>
      <c r="D3" s="362"/>
      <c r="E3" s="362"/>
      <c r="F3" s="362"/>
      <c r="G3" s="362"/>
      <c r="H3" s="414" t="s">
        <v>202</v>
      </c>
      <c r="I3" s="414"/>
      <c r="J3" s="414"/>
      <c r="K3" s="414"/>
      <c r="L3" s="45" t="s">
        <v>203</v>
      </c>
      <c r="M3" s="410"/>
      <c r="N3" s="411"/>
      <c r="O3" s="413"/>
      <c r="P3" s="413"/>
    </row>
    <row r="4" spans="1:16" s="13" customFormat="1" ht="61.2">
      <c r="A4" s="46" t="s">
        <v>204</v>
      </c>
      <c r="B4" s="46" t="s">
        <v>205</v>
      </c>
      <c r="C4" s="46" t="s">
        <v>206</v>
      </c>
      <c r="D4" s="46" t="s">
        <v>207</v>
      </c>
      <c r="E4" s="46" t="s">
        <v>208</v>
      </c>
      <c r="F4" s="46" t="s">
        <v>209</v>
      </c>
      <c r="G4" s="46" t="s">
        <v>210</v>
      </c>
      <c r="H4" s="46" t="s">
        <v>211</v>
      </c>
      <c r="I4" s="46" t="s">
        <v>212</v>
      </c>
      <c r="J4" s="46" t="s">
        <v>213</v>
      </c>
      <c r="K4" s="46" t="s">
        <v>214</v>
      </c>
      <c r="L4" s="47" t="s">
        <v>215</v>
      </c>
      <c r="M4" s="46" t="s">
        <v>216</v>
      </c>
      <c r="N4" s="46" t="s">
        <v>217</v>
      </c>
      <c r="O4" s="48" t="s">
        <v>25</v>
      </c>
      <c r="P4" s="48" t="s">
        <v>26</v>
      </c>
    </row>
    <row r="5" spans="1:16" s="19" customFormat="1" ht="61.2">
      <c r="A5" s="49"/>
      <c r="B5" s="50" t="s">
        <v>218</v>
      </c>
      <c r="C5" s="49"/>
      <c r="D5" s="49"/>
      <c r="E5" s="50" t="s">
        <v>219</v>
      </c>
      <c r="F5" s="16" t="s">
        <v>545</v>
      </c>
      <c r="G5" s="50" t="s">
        <v>220</v>
      </c>
      <c r="H5" s="49"/>
      <c r="I5" s="49"/>
      <c r="J5" s="49"/>
      <c r="K5" s="49"/>
      <c r="L5" s="50"/>
      <c r="M5" s="50" t="s">
        <v>221</v>
      </c>
      <c r="N5" s="50" t="s">
        <v>221</v>
      </c>
      <c r="O5" s="50" t="s">
        <v>222</v>
      </c>
      <c r="P5" s="51" t="s">
        <v>27</v>
      </c>
    </row>
    <row r="6" spans="1:16" ht="15" customHeight="1">
      <c r="A6" s="4"/>
      <c r="B6" s="52"/>
      <c r="C6" s="53"/>
      <c r="D6" s="4"/>
      <c r="F6" s="52"/>
      <c r="H6" s="54"/>
      <c r="I6" s="54"/>
      <c r="J6" s="54"/>
      <c r="K6" s="54"/>
      <c r="L6" s="4"/>
      <c r="M6" s="55"/>
      <c r="N6" s="55"/>
      <c r="O6" s="4"/>
      <c r="P6" s="55"/>
    </row>
    <row r="7" spans="1:16" ht="15" customHeight="1">
      <c r="A7" s="6"/>
      <c r="B7" s="6"/>
      <c r="C7" s="6"/>
      <c r="D7" s="6"/>
      <c r="E7" s="56"/>
      <c r="F7" s="56"/>
      <c r="G7" s="56"/>
      <c r="H7" s="57"/>
      <c r="I7" s="57"/>
      <c r="J7" s="57"/>
      <c r="K7" s="57"/>
      <c r="L7" s="6"/>
      <c r="M7" s="6"/>
      <c r="N7" s="6"/>
      <c r="O7" s="6"/>
      <c r="P7" s="56"/>
    </row>
    <row r="8" spans="1:16" ht="15" customHeight="1"/>
    <row r="9" spans="1:16" ht="15" customHeight="1"/>
    <row r="10" spans="1:16" ht="15" customHeight="1">
      <c r="A10" s="58"/>
    </row>
    <row r="11" spans="1:16" ht="15" customHeight="1"/>
    <row r="12" spans="1:16" ht="15" customHeight="1"/>
    <row r="13" spans="1:16" ht="15" customHeight="1"/>
    <row r="14" spans="1:16" ht="15" customHeight="1"/>
    <row r="15" spans="1:16" ht="15" customHeight="1"/>
    <row r="16" spans="1:16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/>
    <row r="24" spans="1:1" ht="15" customHeight="1">
      <c r="A24" s="59"/>
    </row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</sheetData>
  <mergeCells count="6">
    <mergeCell ref="A2:G3"/>
    <mergeCell ref="H2:L2"/>
    <mergeCell ref="M2:N3"/>
    <mergeCell ref="O2:O3"/>
    <mergeCell ref="P2:P3"/>
    <mergeCell ref="H3:K3"/>
  </mergeCells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F93E-6868-4E7E-A6CE-0350737B3712}">
  <dimension ref="A1:S28"/>
  <sheetViews>
    <sheetView topLeftCell="B1" workbookViewId="0"/>
    <sheetView showGridLines="0" view="pageBreakPreview" topLeftCell="B1" zoomScaleNormal="100" zoomScaleSheetLayoutView="100" workbookViewId="1">
      <selection activeCell="M24" sqref="M24"/>
    </sheetView>
  </sheetViews>
  <sheetFormatPr defaultColWidth="10.33203125" defaultRowHeight="12.6"/>
  <cols>
    <col min="1" max="1" width="4.6640625" style="60" hidden="1" customWidth="1"/>
    <col min="2" max="2" width="43.88671875" style="60" bestFit="1" customWidth="1"/>
    <col min="3" max="3" width="11.44140625" style="60" customWidth="1"/>
    <col min="4" max="4" width="10.33203125" style="60"/>
    <col min="5" max="5" width="17" style="60" customWidth="1"/>
    <col min="6" max="13" width="10.6640625" style="60" customWidth="1"/>
    <col min="14" max="16" width="10.33203125" style="60"/>
    <col min="17" max="17" width="8.33203125" style="60" bestFit="1" customWidth="1"/>
    <col min="18" max="16384" width="10.33203125" style="60"/>
  </cols>
  <sheetData>
    <row r="1" spans="2:19" ht="19.8">
      <c r="C1" s="61" t="s">
        <v>223</v>
      </c>
      <c r="D1" s="62"/>
    </row>
    <row r="2" spans="2:19" ht="19.8">
      <c r="B2"/>
      <c r="C2" s="61" t="s">
        <v>224</v>
      </c>
      <c r="D2" s="62"/>
    </row>
    <row r="3" spans="2:19">
      <c r="C3" s="63" t="s">
        <v>225</v>
      </c>
      <c r="D3" s="63"/>
      <c r="E3" s="64"/>
    </row>
    <row r="4" spans="2:19" ht="16.2">
      <c r="B4" s="64"/>
      <c r="C4" s="65"/>
      <c r="D4" s="65"/>
      <c r="E4" s="64"/>
    </row>
    <row r="5" spans="2:19" ht="16.2">
      <c r="B5" s="64"/>
      <c r="C5" s="65"/>
      <c r="D5" s="65"/>
      <c r="E5" s="66" t="s">
        <v>226</v>
      </c>
    </row>
    <row r="6" spans="2:19" ht="37.799999999999997">
      <c r="B6" s="67"/>
      <c r="C6" s="68" t="s">
        <v>227</v>
      </c>
      <c r="D6" s="68" t="s">
        <v>228</v>
      </c>
      <c r="E6" s="69"/>
      <c r="F6" s="417">
        <v>43497</v>
      </c>
      <c r="G6" s="416"/>
      <c r="H6" s="417">
        <v>43525</v>
      </c>
      <c r="I6" s="416"/>
      <c r="J6" s="417">
        <v>43556</v>
      </c>
      <c r="K6" s="416"/>
      <c r="L6" s="415">
        <v>43586</v>
      </c>
      <c r="M6" s="416"/>
      <c r="N6" s="415">
        <v>43617</v>
      </c>
      <c r="O6" s="416"/>
      <c r="P6" s="415">
        <v>43647</v>
      </c>
      <c r="Q6" s="416"/>
      <c r="R6" s="415">
        <v>43678</v>
      </c>
      <c r="S6" s="416"/>
    </row>
    <row r="7" spans="2:19" ht="16.2">
      <c r="B7" s="70" t="str">
        <f>'[1]Prospetto mensile'!A6</f>
        <v>Chiamate accettate dal sistema</v>
      </c>
      <c r="C7" s="71">
        <f t="shared" ref="C7:C18" si="0">SUM(F7)+H7+J7+L7+N7+P7+R7</f>
        <v>6736</v>
      </c>
      <c r="D7" s="71">
        <f t="shared" ref="D7:D18" si="1">+C7/7</f>
        <v>962.28571428571433</v>
      </c>
      <c r="E7" s="72"/>
      <c r="F7" s="73">
        <v>827</v>
      </c>
      <c r="G7" s="74"/>
      <c r="H7" s="73">
        <v>776</v>
      </c>
      <c r="I7" s="74"/>
      <c r="J7" s="73">
        <v>1145</v>
      </c>
      <c r="K7" s="75"/>
      <c r="L7" s="76">
        <v>817</v>
      </c>
      <c r="M7" s="74"/>
      <c r="N7" s="76">
        <v>1031</v>
      </c>
      <c r="O7" s="74"/>
      <c r="P7" s="76">
        <v>1279</v>
      </c>
      <c r="Q7" s="74"/>
      <c r="R7" s="76">
        <v>861</v>
      </c>
      <c r="S7" s="74"/>
    </row>
    <row r="8" spans="2:19" ht="16.2">
      <c r="B8" s="77" t="str">
        <f>'[1]Prospetto mensile'!A7</f>
        <v>- Chiamate abbandonate entro i 120 sec</v>
      </c>
      <c r="C8" s="71">
        <f t="shared" si="0"/>
        <v>479</v>
      </c>
      <c r="D8" s="71">
        <f t="shared" si="1"/>
        <v>68.428571428571431</v>
      </c>
      <c r="E8" s="78">
        <f>+D8/D7</f>
        <v>7.1110451306413303E-2</v>
      </c>
      <c r="F8" s="79">
        <f>+F7-F9</f>
        <v>30</v>
      </c>
      <c r="G8" s="78">
        <v>3.5999999999999997E-2</v>
      </c>
      <c r="H8" s="79">
        <f>+H7-H9</f>
        <v>33</v>
      </c>
      <c r="I8" s="78">
        <v>4.2000000000000003E-2</v>
      </c>
      <c r="J8" s="79">
        <f>+J7-J9</f>
        <v>286</v>
      </c>
      <c r="K8" s="78">
        <v>0.249</v>
      </c>
      <c r="L8" s="79">
        <v>20</v>
      </c>
      <c r="M8" s="78">
        <v>2.4479804161566709E-2</v>
      </c>
      <c r="N8" s="79">
        <v>32</v>
      </c>
      <c r="O8" s="78">
        <v>3.1E-2</v>
      </c>
      <c r="P8" s="79">
        <v>50</v>
      </c>
      <c r="Q8" s="80">
        <v>3.9093041438623924E-2</v>
      </c>
      <c r="R8" s="79">
        <v>28</v>
      </c>
      <c r="S8" s="80">
        <v>3.2520325203252036E-2</v>
      </c>
    </row>
    <row r="9" spans="2:19" ht="16.2">
      <c r="B9" s="81" t="str">
        <f>'[1]Prospetto mensile'!A8</f>
        <v>- Chiamate effettive</v>
      </c>
      <c r="C9" s="71">
        <f t="shared" si="0"/>
        <v>6257</v>
      </c>
      <c r="D9" s="71">
        <f t="shared" si="1"/>
        <v>893.85714285714289</v>
      </c>
      <c r="E9" s="82">
        <f>+D9/D7</f>
        <v>0.92888954869358664</v>
      </c>
      <c r="F9" s="83">
        <f>F10</f>
        <v>797</v>
      </c>
      <c r="G9" s="84">
        <v>0.96399999999999997</v>
      </c>
      <c r="H9" s="83">
        <f>H10</f>
        <v>743</v>
      </c>
      <c r="I9" s="84">
        <v>0.98799999999999999</v>
      </c>
      <c r="J9" s="83">
        <f>J10</f>
        <v>859</v>
      </c>
      <c r="K9" s="84">
        <v>0.751</v>
      </c>
      <c r="L9" s="83">
        <v>797</v>
      </c>
      <c r="M9" s="84">
        <v>0.9755201958384333</v>
      </c>
      <c r="N9" s="83">
        <v>999</v>
      </c>
      <c r="O9" s="84">
        <v>0.96899999999999997</v>
      </c>
      <c r="P9" s="83">
        <v>1229</v>
      </c>
      <c r="Q9" s="82">
        <v>0.96090695856137609</v>
      </c>
      <c r="R9" s="83">
        <v>833</v>
      </c>
      <c r="S9" s="82">
        <v>0.96747967479674801</v>
      </c>
    </row>
    <row r="10" spans="2:19" ht="16.2">
      <c r="B10" s="85" t="str">
        <f>'[1]Prospetto mensile'!A9</f>
        <v>Chiamate effettive</v>
      </c>
      <c r="C10" s="71">
        <f t="shared" si="0"/>
        <v>6257</v>
      </c>
      <c r="D10" s="71">
        <f t="shared" si="1"/>
        <v>893.85714285714289</v>
      </c>
      <c r="E10" s="86"/>
      <c r="F10" s="87">
        <f>+F11+F14</f>
        <v>797</v>
      </c>
      <c r="G10" s="88"/>
      <c r="H10" s="87">
        <v>743</v>
      </c>
      <c r="I10" s="88"/>
      <c r="J10" s="87">
        <v>859</v>
      </c>
      <c r="K10" s="88"/>
      <c r="L10" s="87">
        <v>797</v>
      </c>
      <c r="M10" s="88"/>
      <c r="N10" s="87">
        <v>999</v>
      </c>
      <c r="O10" s="88"/>
      <c r="P10" s="87">
        <v>1229</v>
      </c>
      <c r="Q10" s="88"/>
      <c r="R10" s="87">
        <v>833</v>
      </c>
      <c r="S10" s="88"/>
    </row>
    <row r="11" spans="2:19" ht="16.2">
      <c r="B11" s="89" t="str">
        <f>'[1]Prospetto mensile'!A10</f>
        <v>Risposte</v>
      </c>
      <c r="C11" s="71">
        <f t="shared" si="0"/>
        <v>6119</v>
      </c>
      <c r="D11" s="71">
        <f t="shared" si="1"/>
        <v>874.14285714285711</v>
      </c>
      <c r="E11" s="90">
        <f>+D11/D10</f>
        <v>0.97794470193383398</v>
      </c>
      <c r="F11" s="91">
        <f>+F12+F13</f>
        <v>780</v>
      </c>
      <c r="G11" s="92">
        <f>+F11/F10</f>
        <v>0.97867001254705144</v>
      </c>
      <c r="H11" s="91">
        <f>+H12+H13</f>
        <v>743</v>
      </c>
      <c r="I11" s="92">
        <f>+H11/H10</f>
        <v>1</v>
      </c>
      <c r="J11" s="91">
        <f>+J12+J13</f>
        <v>799</v>
      </c>
      <c r="K11" s="92">
        <f>+J11/J10</f>
        <v>0.93015133876600697</v>
      </c>
      <c r="L11" s="91">
        <v>792</v>
      </c>
      <c r="M11" s="92">
        <v>0.99372647427854455</v>
      </c>
      <c r="N11" s="91">
        <v>979</v>
      </c>
      <c r="O11" s="93">
        <f>+N11/N10</f>
        <v>0.97997997997997999</v>
      </c>
      <c r="P11" s="94">
        <v>1198</v>
      </c>
      <c r="Q11" s="92">
        <v>0.97477624084621639</v>
      </c>
      <c r="R11" s="94">
        <v>828</v>
      </c>
      <c r="S11" s="92">
        <v>0.99399759903961582</v>
      </c>
    </row>
    <row r="12" spans="2:19" ht="16.2">
      <c r="B12" s="95" t="str">
        <f>'[1]Prospetto mensile'!A11</f>
        <v>- Risposte tra 0 e 120 secondi</v>
      </c>
      <c r="C12" s="71">
        <f t="shared" si="0"/>
        <v>5599</v>
      </c>
      <c r="D12" s="71">
        <f t="shared" si="1"/>
        <v>799.85714285714289</v>
      </c>
      <c r="E12" s="78">
        <f>+D12/D11</f>
        <v>0.91501879392057528</v>
      </c>
      <c r="F12" s="96">
        <v>723</v>
      </c>
      <c r="G12" s="97">
        <f>+F12/F11</f>
        <v>0.92692307692307696</v>
      </c>
      <c r="H12" s="96">
        <v>648</v>
      </c>
      <c r="I12" s="97">
        <f>+H12/H11</f>
        <v>0.87213997308209956</v>
      </c>
      <c r="J12" s="96">
        <v>687</v>
      </c>
      <c r="K12" s="97">
        <f>+J12/J11</f>
        <v>0.85982478097622028</v>
      </c>
      <c r="L12" s="96">
        <v>763</v>
      </c>
      <c r="M12" s="97">
        <v>0.96338383838383834</v>
      </c>
      <c r="N12" s="96">
        <v>895</v>
      </c>
      <c r="O12" s="98">
        <f>+N12/N11</f>
        <v>0.91419816138917265</v>
      </c>
      <c r="P12" s="99">
        <v>1098</v>
      </c>
      <c r="Q12" s="97">
        <v>0.91652754590984975</v>
      </c>
      <c r="R12" s="99">
        <v>785</v>
      </c>
      <c r="S12" s="97">
        <v>0.94806763285024154</v>
      </c>
    </row>
    <row r="13" spans="2:19" ht="16.2">
      <c r="B13" s="95" t="str">
        <f>'[1]Prospetto mensile'!A12</f>
        <v>- Risposte dopo 120 secondi</v>
      </c>
      <c r="C13" s="71">
        <f t="shared" si="0"/>
        <v>520</v>
      </c>
      <c r="D13" s="71">
        <f t="shared" si="1"/>
        <v>74.285714285714292</v>
      </c>
      <c r="E13" s="78">
        <f>+D13/D11</f>
        <v>8.4981206079424748E-2</v>
      </c>
      <c r="F13" s="96">
        <v>57</v>
      </c>
      <c r="G13" s="97">
        <f>+F13/F11</f>
        <v>7.3076923076923081E-2</v>
      </c>
      <c r="H13" s="96">
        <v>95</v>
      </c>
      <c r="I13" s="97">
        <f>+H13/H11</f>
        <v>0.12786002691790041</v>
      </c>
      <c r="J13" s="96">
        <v>112</v>
      </c>
      <c r="K13" s="97">
        <f>+J13/J11</f>
        <v>0.14017521902377972</v>
      </c>
      <c r="L13" s="96">
        <v>29</v>
      </c>
      <c r="M13" s="97">
        <v>3.6616161616161616E-2</v>
      </c>
      <c r="N13" s="96">
        <v>84</v>
      </c>
      <c r="O13" s="98">
        <f>+N13/N11</f>
        <v>8.580183861082738E-2</v>
      </c>
      <c r="P13" s="99">
        <v>100</v>
      </c>
      <c r="Q13" s="97">
        <v>8.347245409015025E-2</v>
      </c>
      <c r="R13" s="99">
        <v>43</v>
      </c>
      <c r="S13" s="97">
        <v>5.1932367149758456E-2</v>
      </c>
    </row>
    <row r="14" spans="2:19" ht="16.2">
      <c r="B14" s="100" t="str">
        <f>'[1]Prospetto mensile'!A13</f>
        <v>- Non risposte dopo 120 secondi</v>
      </c>
      <c r="C14" s="71">
        <f t="shared" si="0"/>
        <v>147</v>
      </c>
      <c r="D14" s="71">
        <f t="shared" si="1"/>
        <v>21</v>
      </c>
      <c r="E14" s="101">
        <f>+D14/D10</f>
        <v>2.3493687070481061E-2</v>
      </c>
      <c r="F14" s="102">
        <v>17</v>
      </c>
      <c r="G14" s="103">
        <f>+F14/F10</f>
        <v>2.1329987452948559E-2</v>
      </c>
      <c r="H14" s="102">
        <v>9</v>
      </c>
      <c r="I14" s="103">
        <f>+H14/H10</f>
        <v>1.2113055181695828E-2</v>
      </c>
      <c r="J14" s="102">
        <v>60</v>
      </c>
      <c r="K14" s="103">
        <f>+J14/J10</f>
        <v>6.9848661233993012E-2</v>
      </c>
      <c r="L14" s="102">
        <v>5</v>
      </c>
      <c r="M14" s="103">
        <v>6.2735257214554582E-3</v>
      </c>
      <c r="N14" s="102">
        <v>20</v>
      </c>
      <c r="O14" s="93">
        <f>+N14/N10</f>
        <v>2.002002002002002E-2</v>
      </c>
      <c r="P14" s="104">
        <v>31</v>
      </c>
      <c r="Q14" s="103">
        <v>2.5223759153783564E-2</v>
      </c>
      <c r="R14" s="104">
        <v>5</v>
      </c>
      <c r="S14" s="103">
        <v>6.0024009603841539E-3</v>
      </c>
    </row>
    <row r="15" spans="2:19" ht="16.2">
      <c r="B15" s="85" t="str">
        <f>'[1]Prospetto mensile'!A14</f>
        <v>Segnalazioni Registrate</v>
      </c>
      <c r="C15" s="71">
        <f t="shared" si="0"/>
        <v>5256</v>
      </c>
      <c r="D15" s="71">
        <f t="shared" si="1"/>
        <v>750.85714285714289</v>
      </c>
      <c r="E15" s="86"/>
      <c r="F15" s="102">
        <v>737</v>
      </c>
      <c r="G15" s="88"/>
      <c r="H15" s="102">
        <v>636</v>
      </c>
      <c r="I15" s="88"/>
      <c r="J15" s="102">
        <v>644</v>
      </c>
      <c r="K15" s="88"/>
      <c r="L15" s="102">
        <v>303</v>
      </c>
      <c r="M15" s="88"/>
      <c r="N15" s="102">
        <v>964</v>
      </c>
      <c r="O15" s="105"/>
      <c r="P15" s="106">
        <v>1195</v>
      </c>
      <c r="Q15" s="88"/>
      <c r="R15" s="106">
        <v>777</v>
      </c>
      <c r="S15" s="88"/>
    </row>
    <row r="16" spans="2:19" ht="16.2">
      <c r="B16" s="95" t="str">
        <f>'[1]Prospetto mensile'!A15</f>
        <v>- Chiamate pertinenti Acquedotto</v>
      </c>
      <c r="C16" s="71">
        <f t="shared" si="0"/>
        <v>3468</v>
      </c>
      <c r="D16" s="71">
        <f t="shared" si="1"/>
        <v>495.42857142857144</v>
      </c>
      <c r="E16" s="107">
        <f>+D16/D$15</f>
        <v>0.65981735159817356</v>
      </c>
      <c r="F16" s="108">
        <v>548</v>
      </c>
      <c r="G16" s="109">
        <v>0.59196617336152224</v>
      </c>
      <c r="H16" s="108">
        <v>472</v>
      </c>
      <c r="I16" s="109">
        <f>H16/H15</f>
        <v>0.74213836477987416</v>
      </c>
      <c r="J16" s="108">
        <v>438</v>
      </c>
      <c r="K16" s="109">
        <f>J16/J15</f>
        <v>0.68012422360248448</v>
      </c>
      <c r="L16" s="108">
        <v>123</v>
      </c>
      <c r="M16" s="109">
        <v>0.40594059405940597</v>
      </c>
      <c r="N16" s="108">
        <v>611</v>
      </c>
      <c r="O16" s="109">
        <v>0.63381742738589208</v>
      </c>
      <c r="P16" s="108">
        <v>773</v>
      </c>
      <c r="Q16" s="109">
        <v>0.64686192468619241</v>
      </c>
      <c r="R16" s="108">
        <v>503</v>
      </c>
      <c r="S16" s="109">
        <v>0.64736164736164736</v>
      </c>
    </row>
    <row r="17" spans="2:19" ht="16.2">
      <c r="B17" s="95" t="str">
        <f>'[1]Prospetto mensile'!A16</f>
        <v>- Chiamate pertinenti Fognatura</v>
      </c>
      <c r="C17" s="71">
        <f t="shared" si="0"/>
        <v>483</v>
      </c>
      <c r="D17" s="71">
        <f t="shared" si="1"/>
        <v>69</v>
      </c>
      <c r="E17" s="107">
        <f>+D17/D$15</f>
        <v>9.1894977168949774E-2</v>
      </c>
      <c r="F17" s="110">
        <v>49</v>
      </c>
      <c r="G17" s="109">
        <v>5.0739957716701901E-2</v>
      </c>
      <c r="H17" s="110">
        <v>40</v>
      </c>
      <c r="I17" s="109">
        <f>H17/H15</f>
        <v>6.2893081761006289E-2</v>
      </c>
      <c r="J17" s="110">
        <v>57</v>
      </c>
      <c r="K17" s="109">
        <f>J17/J15</f>
        <v>8.8509316770186336E-2</v>
      </c>
      <c r="L17" s="110">
        <v>44</v>
      </c>
      <c r="M17" s="109">
        <v>0.14521452145214522</v>
      </c>
      <c r="N17" s="110">
        <v>117</v>
      </c>
      <c r="O17" s="109">
        <v>0.12136929460580913</v>
      </c>
      <c r="P17" s="110">
        <v>97</v>
      </c>
      <c r="Q17" s="109">
        <v>8.117154811715481E-2</v>
      </c>
      <c r="R17" s="110">
        <v>79</v>
      </c>
      <c r="S17" s="109">
        <v>0.10167310167310167</v>
      </c>
    </row>
    <row r="18" spans="2:19" ht="16.2">
      <c r="B18" s="95" t="str">
        <f>'[1]Prospetto mensile'!A17</f>
        <v>- Chiamate non pertinenti</v>
      </c>
      <c r="C18" s="71">
        <f t="shared" si="0"/>
        <v>1305</v>
      </c>
      <c r="D18" s="71">
        <f t="shared" si="1"/>
        <v>186.42857142857142</v>
      </c>
      <c r="E18" s="107">
        <f>+D18/D$15</f>
        <v>0.24828767123287668</v>
      </c>
      <c r="F18" s="110">
        <v>140</v>
      </c>
      <c r="G18" s="109">
        <v>0.35729386892177589</v>
      </c>
      <c r="H18" s="110">
        <v>124</v>
      </c>
      <c r="I18" s="109">
        <f>H18/H15</f>
        <v>0.19496855345911951</v>
      </c>
      <c r="J18" s="110">
        <v>149</v>
      </c>
      <c r="K18" s="109">
        <f>J18/J15</f>
        <v>0.23136645962732919</v>
      </c>
      <c r="L18" s="110">
        <v>136</v>
      </c>
      <c r="M18" s="109">
        <v>0.44884488448844884</v>
      </c>
      <c r="N18" s="110">
        <v>236</v>
      </c>
      <c r="O18" s="109">
        <v>0.24481327800829875</v>
      </c>
      <c r="P18" s="110">
        <v>325</v>
      </c>
      <c r="Q18" s="109">
        <v>0.27196652719665271</v>
      </c>
      <c r="R18" s="110">
        <v>195</v>
      </c>
      <c r="S18" s="109">
        <v>0.25096525096525096</v>
      </c>
    </row>
    <row r="19" spans="2:19" ht="16.2">
      <c r="B19" s="85" t="str">
        <f>'[1]Prospetto mensile'!A18</f>
        <v>Tempi medi</v>
      </c>
      <c r="C19" s="111"/>
      <c r="D19" s="111"/>
      <c r="E19" s="86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13"/>
      <c r="R19" s="112"/>
      <c r="S19" s="113"/>
    </row>
    <row r="20" spans="2:19">
      <c r="B20" s="114" t="str">
        <f>'[1]Prospetto mensile'!A19</f>
        <v>- Tempi medi di risposta</v>
      </c>
      <c r="C20" s="115">
        <f>+C25/C11</f>
        <v>4.9680942177673666E-4</v>
      </c>
      <c r="D20" s="115"/>
      <c r="E20" s="116"/>
      <c r="F20" s="117">
        <v>5.9027777777777778E-4</v>
      </c>
      <c r="G20" s="118"/>
      <c r="H20" s="117">
        <v>6.134259259259259E-4</v>
      </c>
      <c r="I20" s="118"/>
      <c r="J20" s="117">
        <v>7.6388888888888893E-4</v>
      </c>
      <c r="K20" s="118"/>
      <c r="L20" s="117">
        <v>2.8935185185185189E-4</v>
      </c>
      <c r="M20" s="118"/>
      <c r="N20" s="117">
        <v>4.7453703703703704E-4</v>
      </c>
      <c r="O20" s="118"/>
      <c r="P20" s="117">
        <v>4.2824074074074075E-4</v>
      </c>
      <c r="Q20" s="118"/>
      <c r="R20" s="117">
        <v>3.7037037037037035E-4</v>
      </c>
      <c r="S20" s="118"/>
    </row>
    <row r="21" spans="2:19">
      <c r="B21" s="114" t="str">
        <f>'[1]Prospetto mensile'!A20</f>
        <v>- Tempi medi di conversazione</v>
      </c>
      <c r="C21" s="115">
        <f>+C26/C11</f>
        <v>2.3467489695120844E-3</v>
      </c>
      <c r="D21" s="115"/>
      <c r="E21" s="116"/>
      <c r="F21" s="117">
        <v>2.9745370370370373E-3</v>
      </c>
      <c r="G21" s="118"/>
      <c r="H21" s="117">
        <v>2.627314814814815E-3</v>
      </c>
      <c r="I21" s="118"/>
      <c r="J21" s="117">
        <v>1.8750000000000001E-3</v>
      </c>
      <c r="K21" s="118"/>
      <c r="L21" s="117">
        <v>2.1643518518518518E-3</v>
      </c>
      <c r="M21" s="118"/>
      <c r="N21" s="117">
        <v>2.2916666666666667E-3</v>
      </c>
      <c r="O21" s="118"/>
      <c r="P21" s="117">
        <v>2.3611111111111111E-3</v>
      </c>
      <c r="Q21" s="118"/>
      <c r="R21" s="117">
        <v>2.1776312846663085E-3</v>
      </c>
      <c r="S21" s="118"/>
    </row>
    <row r="22" spans="2:19">
      <c r="B22" s="119" t="str">
        <f>'[1]Prospetto mensile'!A21</f>
        <v xml:space="preserve">- Tempi medi di gestione della segnalazione </v>
      </c>
      <c r="C22" s="115">
        <f>+C27/C11</f>
        <v>1.8704547311652231E-3</v>
      </c>
      <c r="D22" s="115"/>
      <c r="E22" s="116"/>
      <c r="F22" s="117">
        <v>2.5231481481481481E-3</v>
      </c>
      <c r="G22" s="118"/>
      <c r="H22" s="117">
        <v>2.0370370370370373E-3</v>
      </c>
      <c r="I22" s="118"/>
      <c r="J22" s="117">
        <v>1.1111111111111111E-3</v>
      </c>
      <c r="K22" s="118"/>
      <c r="L22" s="117">
        <v>1.8749999999999999E-3</v>
      </c>
      <c r="M22" s="118"/>
      <c r="N22" s="117">
        <v>1.8171296296296297E-3</v>
      </c>
      <c r="O22" s="118"/>
      <c r="P22" s="117">
        <v>1.9328703703703704E-3</v>
      </c>
      <c r="Q22" s="118"/>
      <c r="R22" s="117">
        <v>1.8072609142959382E-3</v>
      </c>
      <c r="S22" s="118"/>
    </row>
    <row r="23" spans="2:19">
      <c r="B23" s="120" t="str">
        <f>'[1]Prospetto mensile'!A22</f>
        <v>- Tempi medi di abbandono in attesa</v>
      </c>
      <c r="C23" s="121">
        <f>+C28/(+C8+C14)</f>
        <v>1.1549483788900724E-3</v>
      </c>
      <c r="D23" s="121"/>
      <c r="E23" s="122"/>
      <c r="F23" s="123">
        <v>1.2962962962962963E-3</v>
      </c>
      <c r="G23" s="124"/>
      <c r="H23" s="123">
        <v>9.2592592592592585E-4</v>
      </c>
      <c r="I23" s="124"/>
      <c r="J23" s="125" t="s">
        <v>229</v>
      </c>
      <c r="K23" s="124"/>
      <c r="L23" s="125">
        <v>6.5972222222222213E-4</v>
      </c>
      <c r="M23" s="124"/>
      <c r="N23" s="125">
        <v>9.7222222222222209E-4</v>
      </c>
      <c r="O23" s="124"/>
      <c r="P23" s="125">
        <v>1.0879629629629629E-3</v>
      </c>
      <c r="Q23" s="124"/>
      <c r="R23" s="125">
        <v>8.3333333333333339E-4</v>
      </c>
      <c r="S23" s="124"/>
    </row>
    <row r="24" spans="2:19" ht="16.2" hidden="1">
      <c r="B24" s="126" t="s">
        <v>230</v>
      </c>
      <c r="C24" s="111"/>
      <c r="D24" s="111"/>
      <c r="E24" s="86"/>
      <c r="F24" s="127"/>
      <c r="G24" s="128"/>
      <c r="H24" s="127"/>
      <c r="I24" s="128"/>
      <c r="J24" s="127"/>
      <c r="K24" s="128"/>
      <c r="L24" s="129"/>
      <c r="M24" s="130"/>
      <c r="N24" s="131"/>
      <c r="O24" s="132"/>
      <c r="R24" s="131"/>
      <c r="S24" s="132"/>
    </row>
    <row r="25" spans="2:19" hidden="1">
      <c r="B25" s="133" t="s">
        <v>231</v>
      </c>
      <c r="C25" s="134">
        <f>SUM(F25)+(H25)+(J25)+(L25)+(N25)+(P25)+(R25)</f>
        <v>3.0399768518518515</v>
      </c>
      <c r="D25" s="135"/>
      <c r="E25" s="116"/>
      <c r="F25" s="136">
        <f>+F20*F11</f>
        <v>0.4604166666666667</v>
      </c>
      <c r="G25" s="137"/>
      <c r="H25" s="136">
        <f>+H20*H11</f>
        <v>0.45577546296296295</v>
      </c>
      <c r="I25" s="137"/>
      <c r="J25" s="136">
        <f>+J20*J11</f>
        <v>0.61034722222222226</v>
      </c>
      <c r="K25" s="136"/>
      <c r="L25" s="138">
        <f t="shared" ref="L25:N25" si="2">+L20*L11</f>
        <v>0.22916666666666669</v>
      </c>
      <c r="M25" s="139"/>
      <c r="N25" s="138">
        <f t="shared" si="2"/>
        <v>0.46457175925925925</v>
      </c>
      <c r="O25" s="130"/>
      <c r="P25" s="138">
        <f>+P20*P11</f>
        <v>0.51303240740740741</v>
      </c>
      <c r="Q25" s="139"/>
      <c r="R25" s="138">
        <f>+R20*R11</f>
        <v>0.30666666666666664</v>
      </c>
      <c r="S25" s="139"/>
    </row>
    <row r="26" spans="2:19" hidden="1">
      <c r="B26" s="114" t="s">
        <v>232</v>
      </c>
      <c r="C26" s="140">
        <f>SUM(F26)+(H26)+(J26)+(L26)+(N26)+(P26)+(R26)</f>
        <v>14.359756944444445</v>
      </c>
      <c r="D26" s="141"/>
      <c r="E26" s="116"/>
      <c r="F26" s="136">
        <f>+F21*F11</f>
        <v>2.3201388888888892</v>
      </c>
      <c r="G26" s="137"/>
      <c r="H26" s="136">
        <f>+H21*H11</f>
        <v>1.9520949074074074</v>
      </c>
      <c r="I26" s="137"/>
      <c r="J26" s="136">
        <f>+J21*J11</f>
        <v>1.4981250000000002</v>
      </c>
      <c r="K26" s="136"/>
      <c r="L26" s="142">
        <f t="shared" ref="L26:N26" si="3">+L21*L11</f>
        <v>1.7141666666666666</v>
      </c>
      <c r="M26" s="143"/>
      <c r="N26" s="142">
        <f t="shared" si="3"/>
        <v>2.2435416666666668</v>
      </c>
      <c r="O26" s="137"/>
      <c r="P26" s="142">
        <f t="shared" ref="P26:R26" si="4">+P21*P11</f>
        <v>2.828611111111111</v>
      </c>
      <c r="Q26" s="143"/>
      <c r="R26" s="142">
        <f t="shared" si="4"/>
        <v>1.8030787037037035</v>
      </c>
      <c r="S26" s="143"/>
    </row>
    <row r="27" spans="2:19" hidden="1">
      <c r="B27" s="119" t="s">
        <v>233</v>
      </c>
      <c r="C27" s="140">
        <f>SUM(F27)+(H27)+(J27)+(L27)+(N27)+(P27)+(R27)</f>
        <v>11.4453125</v>
      </c>
      <c r="D27" s="141"/>
      <c r="E27" s="116"/>
      <c r="F27" s="136">
        <f>+F22*F11</f>
        <v>1.9680555555555554</v>
      </c>
      <c r="G27" s="137"/>
      <c r="H27" s="136">
        <f>+H22*H11</f>
        <v>1.5135185185185187</v>
      </c>
      <c r="I27" s="137"/>
      <c r="J27" s="136">
        <f>+J22*J11</f>
        <v>0.88777777777777778</v>
      </c>
      <c r="K27" s="136"/>
      <c r="L27" s="142">
        <f t="shared" ref="L27:N27" si="5">+L22*L11</f>
        <v>1.4849999999999999</v>
      </c>
      <c r="M27" s="143"/>
      <c r="N27" s="142">
        <f t="shared" si="5"/>
        <v>1.7789699074074075</v>
      </c>
      <c r="O27" s="137"/>
      <c r="P27" s="142">
        <f t="shared" ref="P27:R27" si="6">+P22*P11</f>
        <v>2.3155787037037037</v>
      </c>
      <c r="Q27" s="143"/>
      <c r="R27" s="142">
        <f t="shared" si="6"/>
        <v>1.4964120370370368</v>
      </c>
      <c r="S27" s="143"/>
    </row>
    <row r="28" spans="2:19" hidden="1">
      <c r="B28" s="120" t="s">
        <v>234</v>
      </c>
      <c r="C28" s="144">
        <f>SUM(F28)+(H28)+(J28)+(L28)+(N28)+(P28)+(R28)</f>
        <v>0.72299768518518526</v>
      </c>
      <c r="D28" s="145"/>
      <c r="E28" s="122"/>
      <c r="F28" s="146">
        <f>+F23*(F8+F14)</f>
        <v>6.0925925925925925E-2</v>
      </c>
      <c r="G28" s="128"/>
      <c r="H28" s="146">
        <f>+H23*(H8+H14)</f>
        <v>3.8888888888888883E-2</v>
      </c>
      <c r="I28" s="128"/>
      <c r="J28" s="146">
        <f>+J23*(J8+J14)</f>
        <v>0.44050925925925932</v>
      </c>
      <c r="K28" s="146"/>
      <c r="L28" s="147">
        <f t="shared" ref="L28:N28" si="7">+L23*(L8+L14)</f>
        <v>1.6493055555555552E-2</v>
      </c>
      <c r="M28" s="148"/>
      <c r="N28" s="147">
        <f t="shared" si="7"/>
        <v>5.0555555555555548E-2</v>
      </c>
      <c r="O28" s="128"/>
      <c r="P28" s="147">
        <f t="shared" ref="P28:R28" si="8">+P23*(P8+P14)</f>
        <v>8.8124999999999995E-2</v>
      </c>
      <c r="Q28" s="148"/>
      <c r="R28" s="147">
        <f t="shared" si="8"/>
        <v>2.75E-2</v>
      </c>
      <c r="S28" s="148"/>
    </row>
  </sheetData>
  <mergeCells count="7">
    <mergeCell ref="R6:S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  <pageSetup paperSize="9" scale="3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6EBA-9560-4056-96C6-13347AA122F6}">
  <dimension ref="A1:IO23"/>
  <sheetViews>
    <sheetView workbookViewId="0"/>
    <sheetView showGridLines="0" view="pageBreakPreview" zoomScale="115" zoomScaleNormal="100" zoomScaleSheetLayoutView="115" workbookViewId="1">
      <selection activeCell="M24" sqref="M24"/>
    </sheetView>
  </sheetViews>
  <sheetFormatPr defaultColWidth="9.109375" defaultRowHeight="12.6"/>
  <cols>
    <col min="1" max="1" width="51.33203125" style="150" customWidth="1"/>
    <col min="2" max="2" width="10.109375" style="150" bestFit="1" customWidth="1"/>
    <col min="3" max="3" width="9.33203125" style="150" customWidth="1"/>
    <col min="4" max="4" width="11.88671875" style="150" bestFit="1" customWidth="1"/>
    <col min="5" max="5" width="9.5546875" style="150" bestFit="1" customWidth="1"/>
    <col min="6" max="16384" width="9.109375" style="150"/>
  </cols>
  <sheetData>
    <row r="1" spans="1:5" s="149" customFormat="1" ht="106.95" customHeight="1"/>
    <row r="2" spans="1:5" ht="19.8">
      <c r="A2" s="418" t="s">
        <v>235</v>
      </c>
      <c r="B2" s="418"/>
      <c r="C2" s="418"/>
      <c r="D2" s="418"/>
    </row>
    <row r="3" spans="1:5" ht="19.8">
      <c r="A3" s="419" t="s">
        <v>236</v>
      </c>
      <c r="B3" s="420"/>
      <c r="C3" s="420"/>
      <c r="D3" s="420"/>
    </row>
    <row r="4" spans="1:5">
      <c r="A4" s="421" t="s">
        <v>237</v>
      </c>
      <c r="B4" s="421"/>
      <c r="C4" s="421"/>
      <c r="D4" s="421"/>
    </row>
    <row r="5" spans="1:5">
      <c r="A5" s="421"/>
      <c r="B5" s="421"/>
      <c r="C5" s="421"/>
      <c r="D5" s="421"/>
    </row>
    <row r="6" spans="1:5" s="155" customFormat="1" ht="16.2">
      <c r="A6" s="151" t="str">
        <f>'[1]Prospetto giornaliero'!B5</f>
        <v>Chiamate accettate dal sistema</v>
      </c>
      <c r="B6" s="152">
        <f>+B7+B8</f>
        <v>861</v>
      </c>
      <c r="C6" s="153"/>
      <c r="D6" s="154"/>
    </row>
    <row r="7" spans="1:5">
      <c r="A7" s="156" t="str">
        <f>'[1]Prospetto giornaliero'!C5</f>
        <v>- Chiamate abbandonate entro i 120 sec</v>
      </c>
      <c r="B7" s="157">
        <f>'[1]Prospetto giornaliero'!C6</f>
        <v>28</v>
      </c>
      <c r="C7" s="98">
        <f>+B7/B6</f>
        <v>3.2520325203252036E-2</v>
      </c>
      <c r="D7" s="158"/>
    </row>
    <row r="8" spans="1:5">
      <c r="A8" s="81" t="s">
        <v>238</v>
      </c>
      <c r="B8" s="159">
        <f>B9</f>
        <v>833</v>
      </c>
      <c r="C8" s="160">
        <f>+B8/B6</f>
        <v>0.96747967479674801</v>
      </c>
      <c r="D8" s="158"/>
    </row>
    <row r="9" spans="1:5" s="155" customFormat="1" ht="16.2">
      <c r="A9" s="161" t="s">
        <v>239</v>
      </c>
      <c r="B9" s="162">
        <f>+B10+B13</f>
        <v>833</v>
      </c>
      <c r="C9" s="163"/>
      <c r="D9" s="164"/>
    </row>
    <row r="10" spans="1:5">
      <c r="A10" s="89" t="s">
        <v>240</v>
      </c>
      <c r="B10" s="159">
        <f>+B11+B12</f>
        <v>828</v>
      </c>
      <c r="C10" s="93">
        <f>+B10/B9</f>
        <v>0.99399759903961582</v>
      </c>
      <c r="D10" s="158"/>
    </row>
    <row r="11" spans="1:5">
      <c r="A11" s="165" t="str">
        <f>'[1]Prospetto giornaliero'!G5</f>
        <v>- Risposte tra 0 e 120 secondi</v>
      </c>
      <c r="B11" s="166">
        <f>+'[1]Prospetto giornaliero'!G6</f>
        <v>785</v>
      </c>
      <c r="C11" s="98">
        <f>+B11/B10</f>
        <v>0.94806763285024154</v>
      </c>
      <c r="D11" s="167" t="s">
        <v>241</v>
      </c>
    </row>
    <row r="12" spans="1:5">
      <c r="A12" s="165" t="str">
        <f>'[1]Prospetto giornaliero'!I5</f>
        <v>- Risposte dopo 120 secondi</v>
      </c>
      <c r="B12" s="157">
        <f>'[1]Prospetto giornaliero'!I6</f>
        <v>43</v>
      </c>
      <c r="C12" s="98">
        <f>+B12/B10</f>
        <v>5.1932367149758456E-2</v>
      </c>
      <c r="D12" s="167" t="s">
        <v>241</v>
      </c>
    </row>
    <row r="13" spans="1:5">
      <c r="A13" s="168" t="str">
        <f>'[1]Prospetto giornaliero'!K5</f>
        <v>- Non risposte dopo 120 secondi</v>
      </c>
      <c r="B13" s="159">
        <f>+'[1]Prospetto giornaliero'!K6</f>
        <v>5</v>
      </c>
      <c r="C13" s="93">
        <f>+B13/B9</f>
        <v>6.0024009603841539E-3</v>
      </c>
      <c r="D13" s="158"/>
    </row>
    <row r="14" spans="1:5" s="155" customFormat="1" ht="16.2">
      <c r="A14" s="161" t="s">
        <v>242</v>
      </c>
      <c r="B14" s="162">
        <f>+SUM(B15:B17)</f>
        <v>835</v>
      </c>
      <c r="C14" s="169"/>
      <c r="D14" s="170"/>
      <c r="E14" s="171"/>
    </row>
    <row r="15" spans="1:5">
      <c r="A15" s="95" t="s">
        <v>243</v>
      </c>
      <c r="B15" s="157">
        <f>[1]DettaglioSegnalazioni!C7</f>
        <v>539</v>
      </c>
      <c r="C15" s="98">
        <f>+B15/B$14</f>
        <v>0.6455089820359281</v>
      </c>
      <c r="D15" s="158"/>
    </row>
    <row r="16" spans="1:5">
      <c r="A16" s="95" t="s">
        <v>244</v>
      </c>
      <c r="B16" s="157">
        <f>[1]DettaglioSegnalazioni!C23</f>
        <v>82</v>
      </c>
      <c r="C16" s="98">
        <f>+B16/B$14</f>
        <v>9.8203592814371257E-2</v>
      </c>
      <c r="D16" s="158"/>
    </row>
    <row r="17" spans="1:249">
      <c r="A17" s="95" t="s">
        <v>245</v>
      </c>
      <c r="B17" s="157">
        <f>[1]DettaglioSegnalazioni!C33</f>
        <v>214</v>
      </c>
      <c r="C17" s="98">
        <f>+B17/B$14</f>
        <v>0.2562874251497006</v>
      </c>
      <c r="D17" s="172"/>
    </row>
    <row r="18" spans="1:249" s="176" customFormat="1" ht="16.2">
      <c r="A18" s="173" t="s">
        <v>246</v>
      </c>
      <c r="B18" s="111"/>
      <c r="C18" s="174"/>
      <c r="D18" s="175"/>
    </row>
    <row r="19" spans="1:249" s="180" customFormat="1">
      <c r="A19" s="119" t="s">
        <v>247</v>
      </c>
      <c r="B19" s="177">
        <v>3.7037037037037035E-4</v>
      </c>
      <c r="C19" s="115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</row>
    <row r="20" spans="1:249" s="180" customFormat="1">
      <c r="A20" s="119" t="s">
        <v>248</v>
      </c>
      <c r="B20" s="181">
        <v>2.1776312846663085E-3</v>
      </c>
      <c r="C20" s="182"/>
      <c r="D20" s="183"/>
    </row>
    <row r="21" spans="1:249">
      <c r="A21" s="119" t="s">
        <v>249</v>
      </c>
      <c r="B21" s="184">
        <f>B20-B19</f>
        <v>1.8072609142959382E-3</v>
      </c>
      <c r="C21" s="177"/>
      <c r="D21" s="185"/>
      <c r="E21" s="186"/>
    </row>
    <row r="22" spans="1:249" s="180" customFormat="1">
      <c r="A22" s="187" t="s">
        <v>250</v>
      </c>
      <c r="B22" s="188">
        <v>8.3333333333333339E-4</v>
      </c>
      <c r="C22" s="189"/>
      <c r="D22" s="190"/>
    </row>
    <row r="23" spans="1:249">
      <c r="C23" s="191"/>
    </row>
  </sheetData>
  <mergeCells count="4">
    <mergeCell ref="A2:D2"/>
    <mergeCell ref="A3:D3"/>
    <mergeCell ref="A4:D4"/>
    <mergeCell ref="A5:D5"/>
  </mergeCells>
  <conditionalFormatting sqref="B21:B22 B19">
    <cfRule type="expression" dxfId="3" priority="1" stopIfTrue="1">
      <formula>ISBLANK(B19)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8</vt:i4>
      </vt:variant>
    </vt:vector>
  </HeadingPairs>
  <TitlesOfParts>
    <vt:vector size="23" baseType="lpstr">
      <vt:lpstr>ALL. A - TABELLA 3 655-15 RQSII</vt:lpstr>
      <vt:lpstr>ALL. B DOMANDE ACQUEDOTTO</vt:lpstr>
      <vt:lpstr>ALL.B DOMANDE FOGNATURA</vt:lpstr>
      <vt:lpstr>ALL. C STATI DEL CASE</vt:lpstr>
      <vt:lpstr>ALL. D EL. TECNICI - OPERAI</vt:lpstr>
      <vt:lpstr>ALL.E COPERTINA</vt:lpstr>
      <vt:lpstr>ALL.E TAB 3 MENSILE</vt:lpstr>
      <vt:lpstr>ALL. E ANALISI GENERALE ANNO</vt:lpstr>
      <vt:lpstr>ALL. E PROSPETTO MENSILE</vt:lpstr>
      <vt:lpstr>ALL E. PROSPETTO GIORNALIERO</vt:lpstr>
      <vt:lpstr>ALL. E DELIBERA 655 MESE</vt:lpstr>
      <vt:lpstr>ALL E. DELIBERA 655 ANNO</vt:lpstr>
      <vt:lpstr>ALL. E DETTAGLIO SEGNALAZIONI</vt:lpstr>
      <vt:lpstr>ALL.E TICKET PER COMUNE</vt:lpstr>
      <vt:lpstr>ALL. E FASCIA ORARIA</vt:lpstr>
      <vt:lpstr>'ALL E. DELIBERA 655 ANNO'!Area_stampa</vt:lpstr>
      <vt:lpstr>'ALL. A - TABELLA 3 655-15 RQSII'!Area_stampa</vt:lpstr>
      <vt:lpstr>'ALL. E DELIBERA 655 MESE'!Area_stampa</vt:lpstr>
      <vt:lpstr>'ALL. E DETTAGLIO SEGNALAZIONI'!Area_stampa</vt:lpstr>
      <vt:lpstr>'ALL. E FASCIA ORARIA'!Area_stampa</vt:lpstr>
      <vt:lpstr>'ALL.B DOMANDE FOGNATURA'!Area_stampa</vt:lpstr>
      <vt:lpstr>'ALL.E COPERTINA'!Area_stampa</vt:lpstr>
      <vt:lpstr>'ALL.E TICKET PER COMUNE'!Area_stampa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Garbelli Giacomo</cp:lastModifiedBy>
  <cp:lastPrinted>2019-11-15T11:03:45Z</cp:lastPrinted>
  <dcterms:modified xsi:type="dcterms:W3CDTF">2023-06-01T08:11:34Z</dcterms:modified>
</cp:coreProperties>
</file>